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202"/>
  <workbookPr date1904="1" autoCompressPictures="0"/>
  <bookViews>
    <workbookView xWindow="0" yWindow="0" windowWidth="25600" windowHeight="16060"/>
  </bookViews>
  <sheets>
    <sheet name="Leaching" sheetId="1" r:id="rId1"/>
    <sheet name="tables" sheetId="2" r:id="rId2"/>
  </sheets>
  <definedNames>
    <definedName name="_xlnm._FilterDatabase" localSheetId="0" hidden="1">Leaching!$L$34:$S$79</definedName>
    <definedName name="_xlnm.Print_Area" localSheetId="0">Leaching!$A$1:$J$116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2" i="1" l="1"/>
  <c r="E10" i="1"/>
  <c r="G11" i="1"/>
  <c r="H36" i="2"/>
  <c r="K36" i="2"/>
  <c r="H35" i="2"/>
  <c r="K34" i="2"/>
  <c r="D37" i="2"/>
  <c r="D36" i="2"/>
  <c r="D35" i="2"/>
  <c r="D58" i="1"/>
  <c r="B89" i="1"/>
  <c r="C54" i="1"/>
  <c r="C61" i="1"/>
  <c r="E86" i="1"/>
  <c r="D39" i="2"/>
  <c r="D42" i="2"/>
  <c r="K35" i="2"/>
  <c r="K37" i="2"/>
  <c r="E37" i="1"/>
  <c r="D41" i="1"/>
  <c r="K38" i="2"/>
  <c r="H37" i="2"/>
  <c r="D41" i="2"/>
  <c r="F42" i="1"/>
  <c r="C43" i="1"/>
  <c r="E44" i="1"/>
  <c r="F45" i="1"/>
  <c r="F47" i="1"/>
  <c r="C80" i="1"/>
</calcChain>
</file>

<file path=xl/sharedStrings.xml><?xml version="1.0" encoding="utf-8"?>
<sst xmlns="http://schemas.openxmlformats.org/spreadsheetml/2006/main" count="275" uniqueCount="195">
  <si>
    <t>Notes:</t>
  </si>
  <si>
    <r>
      <t xml:space="preserve">SOILS </t>
    </r>
    <r>
      <rPr>
        <i/>
        <sz val="10"/>
        <rFont val="Arial Narrow"/>
        <family val="2"/>
      </rPr>
      <t>(Site evaluation data)</t>
    </r>
  </si>
  <si>
    <t>Slope</t>
  </si>
  <si>
    <t xml:space="preserve">          Original grade</t>
  </si>
  <si>
    <t>Restrictive layer</t>
  </si>
  <si>
    <t>1.</t>
  </si>
  <si>
    <t>FLOW</t>
  </si>
  <si>
    <t>gpd</t>
  </si>
  <si>
    <t>SEPTIC TANK LIQUID VOLUMES</t>
  </si>
  <si>
    <t>Septic tank capacity</t>
  </si>
  <si>
    <t>Number of</t>
  </si>
  <si>
    <t>Minimum</t>
  </si>
  <si>
    <t>2.</t>
  </si>
  <si>
    <t>Bedrooms</t>
  </si>
  <si>
    <t>Capacity</t>
  </si>
  <si>
    <t>2 or less</t>
  </si>
  <si>
    <t>3.</t>
  </si>
  <si>
    <t>inches</t>
  </si>
  <si>
    <t>4.</t>
  </si>
  <si>
    <t>5.</t>
  </si>
  <si>
    <t>% Land Slope</t>
  </si>
  <si>
    <t xml:space="preserve">Number of tanks/compartments </t>
  </si>
  <si>
    <t>Effluent Filter  (yes/no)</t>
  </si>
  <si>
    <t>Number of Bedrooms</t>
  </si>
  <si>
    <t>HSTS Design Flow</t>
  </si>
  <si>
    <t xml:space="preserve">gpd </t>
  </si>
  <si>
    <t>4 or 5</t>
  </si>
  <si>
    <t>SFOSTS</t>
  </si>
  <si>
    <t>1000 min. (2X flow)</t>
  </si>
  <si>
    <t>Seasonal Water</t>
  </si>
  <si>
    <t>Soil Type</t>
  </si>
  <si>
    <t>6.</t>
  </si>
  <si>
    <t>Structure Shape</t>
  </si>
  <si>
    <t>Structure Grade</t>
  </si>
  <si>
    <t xml:space="preserve">Linear Loading rate </t>
  </si>
  <si>
    <t>Ft.</t>
  </si>
  <si>
    <t>SFOSTS Flow</t>
  </si>
  <si>
    <t>7.</t>
  </si>
  <si>
    <t>Restriction</t>
  </si>
  <si>
    <t>Depth Required</t>
  </si>
  <si>
    <t>Fragipan</t>
  </si>
  <si>
    <t>Rock Fragments</t>
  </si>
  <si>
    <t>Dense Till</t>
  </si>
  <si>
    <t xml:space="preserve">Bedrock </t>
  </si>
  <si>
    <t>Soil Depth Required</t>
  </si>
  <si>
    <t>ABSORPTION AREA</t>
  </si>
  <si>
    <t>Yes</t>
  </si>
  <si>
    <t>No</t>
  </si>
  <si>
    <t>(Flow Rate/LLR)</t>
  </si>
  <si>
    <t>Value</t>
  </si>
  <si>
    <t>Location:</t>
  </si>
  <si>
    <t>Date</t>
  </si>
  <si>
    <t>Owner:</t>
  </si>
  <si>
    <t>Township/Village:</t>
  </si>
  <si>
    <t>Phone:</t>
  </si>
  <si>
    <t>Restricting layer</t>
  </si>
  <si>
    <t>Depth to Limiting Layer</t>
  </si>
  <si>
    <t>Prepared By:</t>
  </si>
  <si>
    <t>Grade</t>
  </si>
  <si>
    <t xml:space="preserve">1 Weak </t>
  </si>
  <si>
    <t>0 Structureless</t>
  </si>
  <si>
    <t>2 Moderate</t>
  </si>
  <si>
    <t>3  Strong</t>
  </si>
  <si>
    <t>Shape</t>
  </si>
  <si>
    <t>Blocky</t>
  </si>
  <si>
    <t>Platy</t>
  </si>
  <si>
    <t>Prismatic</t>
  </si>
  <si>
    <t>Granular</t>
  </si>
  <si>
    <t>Massive</t>
  </si>
  <si>
    <t>SFLR</t>
  </si>
  <si>
    <t>Credit</t>
  </si>
  <si>
    <t>Soil depth credit  (in.)</t>
  </si>
  <si>
    <t>Soil depth credit basis</t>
  </si>
  <si>
    <t>None</t>
  </si>
  <si>
    <t>Trench Length (Min.)</t>
  </si>
  <si>
    <t>Width of Each Trench</t>
  </si>
  <si>
    <t>Boxed areas must be filled in by designer. Other fields are calculated.</t>
  </si>
  <si>
    <r>
      <t xml:space="preserve">Trench Depth </t>
    </r>
    <r>
      <rPr>
        <sz val="10"/>
        <rFont val="Arial Narrow"/>
        <family val="2"/>
      </rPr>
      <t>(2"min - 24"max)</t>
    </r>
  </si>
  <si>
    <t>inches maximum</t>
  </si>
  <si>
    <t>6" min. soil cover</t>
  </si>
  <si>
    <t>2" under pipe, 4" around pipe, 2" over pipe</t>
  </si>
  <si>
    <t>(12"-24") inches</t>
  </si>
  <si>
    <t>" width</t>
  </si>
  <si>
    <t>Gradient drain (optional)</t>
  </si>
  <si>
    <t>*This drawing is for illustration purposes only. Actual leaching layout will vary with site conditions including slopes.</t>
  </si>
  <si>
    <t>inches (enter 72 if none)</t>
  </si>
  <si>
    <t>Texture</t>
  </si>
  <si>
    <t>Coarse Sand - COS</t>
  </si>
  <si>
    <t>Sand - S</t>
  </si>
  <si>
    <t>Fine Sand - FS</t>
  </si>
  <si>
    <t>Very Fine Sand - VFS</t>
  </si>
  <si>
    <t>Loamy Coarse Sand - LCOS</t>
  </si>
  <si>
    <t>Loamy Sand - LS</t>
  </si>
  <si>
    <t>Loamy Fine Sand - LFS</t>
  </si>
  <si>
    <t>Loamy Very Fine Sand - LVFS</t>
  </si>
  <si>
    <t>Coarse Sandy Loam - COSL</t>
  </si>
  <si>
    <t>Sandy Loam - SL</t>
  </si>
  <si>
    <t>Fine Sandy Loam - FSL</t>
  </si>
  <si>
    <t>Very Fine Sandy Loam - VFSL</t>
  </si>
  <si>
    <t>Loam - L</t>
  </si>
  <si>
    <t>Silt - SI</t>
  </si>
  <si>
    <t>Silt Loam - SIL</t>
  </si>
  <si>
    <t>Sandy Clay Loam - CSL</t>
  </si>
  <si>
    <t>Clay Loam - CL</t>
  </si>
  <si>
    <t>Silty Clay Loam - SICL</t>
  </si>
  <si>
    <t>Sandy Clay - SC</t>
  </si>
  <si>
    <t>Silty Clay - SIC</t>
  </si>
  <si>
    <t>Clay - C</t>
  </si>
  <si>
    <t># of trenches actually in total leaching system</t>
  </si>
  <si>
    <t>Pretreatment</t>
  </si>
  <si>
    <t>1000 gpd ATU</t>
  </si>
  <si>
    <t>Pre-fabricated Filter</t>
  </si>
  <si>
    <t>Device Manufacturer</t>
  </si>
  <si>
    <t>" max. trench depth</t>
  </si>
  <si>
    <t>Drip Distribution</t>
  </si>
  <si>
    <t>Trench Bottom Area</t>
  </si>
  <si>
    <t>Design Flow/Soil Loading Rate</t>
  </si>
  <si>
    <r>
      <t xml:space="preserve"> ft</t>
    </r>
    <r>
      <rPr>
        <vertAlign val="superscript"/>
        <sz val="10"/>
        <rFont val="Arial"/>
        <family val="2"/>
      </rPr>
      <t>2</t>
    </r>
  </si>
  <si>
    <t>Number of Trenches</t>
  </si>
  <si>
    <t>1. Septic Tank Capacity</t>
  </si>
  <si>
    <t>Fecal Coliform &lt;1,000</t>
  </si>
  <si>
    <t>Fecal Coliform &lt;200</t>
  </si>
  <si>
    <r>
      <t xml:space="preserve">Fecal Coliform </t>
    </r>
    <r>
      <rPr>
        <u/>
        <sz val="10"/>
        <color indexed="55"/>
        <rFont val="Arial Narrow"/>
        <family val="2"/>
      </rPr>
      <t>&lt;</t>
    </r>
    <r>
      <rPr>
        <sz val="10"/>
        <color indexed="55"/>
        <rFont val="Arial Narrow"/>
        <family val="2"/>
      </rPr>
      <t>10,000</t>
    </r>
  </si>
  <si>
    <t>Harrison</t>
  </si>
  <si>
    <t>Hopewell</t>
  </si>
  <si>
    <t>Madison</t>
  </si>
  <si>
    <t>Monroe</t>
  </si>
  <si>
    <t>Column1</t>
  </si>
  <si>
    <t>Subangular Blocky</t>
  </si>
  <si>
    <t>SLOPE</t>
  </si>
  <si>
    <t>&gt;10%</t>
  </si>
  <si>
    <t>DEPTH TO LL</t>
  </si>
  <si>
    <t>A</t>
  </si>
  <si>
    <t>&gt;30</t>
  </si>
  <si>
    <t>&lt;30</t>
  </si>
  <si>
    <t>0SG</t>
  </si>
  <si>
    <t>0M</t>
  </si>
  <si>
    <t>PL</t>
  </si>
  <si>
    <t>2,3</t>
  </si>
  <si>
    <t>PR,BK,GR</t>
  </si>
  <si>
    <t>1,2,3</t>
  </si>
  <si>
    <t>TEXTURE VALUE</t>
  </si>
  <si>
    <t>SHAPE</t>
  </si>
  <si>
    <t>GRADE</t>
  </si>
  <si>
    <t>ROW</t>
  </si>
  <si>
    <t>SLR &gt;30 BOD</t>
  </si>
  <si>
    <t>BOD/TSS</t>
  </si>
  <si>
    <t>&gt;30 mg/L</t>
  </si>
  <si>
    <t>&lt;30mg/L</t>
  </si>
  <si>
    <t>Soil (Infiltration) Loading Rate</t>
  </si>
  <si>
    <r>
      <t>gpd/ft</t>
    </r>
    <r>
      <rPr>
        <vertAlign val="superscript"/>
        <sz val="10"/>
        <rFont val="Arial Narrow"/>
        <family val="2"/>
      </rPr>
      <t>2</t>
    </r>
  </si>
  <si>
    <t>Total Linear Feet (Min)</t>
  </si>
  <si>
    <t>Required Trench Length</t>
  </si>
  <si>
    <t>8</t>
  </si>
  <si>
    <t>9</t>
  </si>
  <si>
    <t>10</t>
  </si>
  <si>
    <t>*Diagrams not to scale, for illustration purposes only.</t>
  </si>
  <si>
    <t>Leaching Trench Cross Section*</t>
  </si>
  <si>
    <t>Total Bottom Area</t>
  </si>
  <si>
    <t>Trench Fill 8" (Min)</t>
  </si>
  <si>
    <t xml:space="preserve"> ft</t>
  </si>
  <si>
    <t>Leaching Detail*</t>
  </si>
  <si>
    <t>SLR &lt;30 BOD</t>
  </si>
  <si>
    <t>slope</t>
  </si>
  <si>
    <t>depth to LL</t>
  </si>
  <si>
    <t>&gt;12</t>
  </si>
  <si>
    <t>&gt;6</t>
  </si>
  <si>
    <t>&gt;24</t>
  </si>
  <si>
    <t>LLR</t>
  </si>
  <si>
    <t>0 to 4%</t>
  </si>
  <si>
    <t>5 to 9%</t>
  </si>
  <si>
    <r>
      <t>gpd/ ft</t>
    </r>
    <r>
      <rPr>
        <vertAlign val="superscript"/>
        <sz val="10"/>
        <rFont val="Arial Narrow"/>
        <family val="2"/>
      </rPr>
      <t xml:space="preserve">2 </t>
    </r>
  </si>
  <si>
    <t>121 West Brown Street, New Lexington, OH 43764 740-342-5179 www.perryhealth.com</t>
  </si>
  <si>
    <t>Thorn</t>
  </si>
  <si>
    <t>Bearfield</t>
  </si>
  <si>
    <t>Clayton</t>
  </si>
  <si>
    <t>Coal</t>
  </si>
  <si>
    <t>Jackson</t>
  </si>
  <si>
    <t>Monday Creek</t>
  </si>
  <si>
    <t>Pike</t>
  </si>
  <si>
    <t>Pleasant</t>
  </si>
  <si>
    <t>Saltlick</t>
  </si>
  <si>
    <t>Perry County Health Department Leaching Design Worksheet</t>
  </si>
  <si>
    <t>Reading</t>
  </si>
  <si>
    <t>Designed by R. Joseph Ebel RS, MS, MBA, Health Commissioner, Licking County Combned Health Dristrict, Newark, Ohio</t>
  </si>
  <si>
    <t xml:space="preserve">Chad J. Cook R.S. </t>
  </si>
  <si>
    <t>yes</t>
  </si>
  <si>
    <t>Layout drawing required prior to issuing permit</t>
  </si>
  <si>
    <t>1500 Dual Compartment Tank</t>
  </si>
  <si>
    <t>2000 Dual Comaprment Tank</t>
  </si>
  <si>
    <r>
      <t xml:space="preserve">gallons </t>
    </r>
    <r>
      <rPr>
        <b/>
        <i/>
        <sz val="10"/>
        <rFont val="Arial Narrow"/>
        <family val="2"/>
      </rPr>
      <t>(see figure 1)</t>
    </r>
  </si>
  <si>
    <t>500 gpd ATU (Aerator) 12" Depth Credit</t>
  </si>
  <si>
    <t>500 gpd ATU (Aerator) 24" Depth Credit UV</t>
  </si>
  <si>
    <t>Cincinnatti</t>
  </si>
  <si>
    <t>Site Eval #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</si>
</sst>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&lt;=9999999]###\-####;\(###\)\ ###\-####"/>
    <numFmt numFmtId="166" formatCode="0.0%"/>
  </numFmts>
  <fonts count="37" x14ac:knownFonts="1">
    <font>
      <sz val="10"/>
      <name val="Arial"/>
    </font>
    <font>
      <sz val="10"/>
      <name val="Arial Narrow"/>
      <family val="2"/>
    </font>
    <font>
      <sz val="11"/>
      <name val="Arial"/>
      <family val="2"/>
    </font>
    <font>
      <sz val="11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sz val="10"/>
      <color indexed="9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55"/>
      <name val="Arial Narrow"/>
      <family val="2"/>
    </font>
    <font>
      <u/>
      <sz val="10"/>
      <color indexed="55"/>
      <name val="Arial Narrow"/>
      <family val="2"/>
    </font>
    <font>
      <vertAlign val="superscript"/>
      <sz val="10"/>
      <name val="Arial"/>
      <family val="2"/>
    </font>
    <font>
      <sz val="8"/>
      <name val="Arial Narrow"/>
      <family val="2"/>
    </font>
    <font>
      <b/>
      <sz val="10"/>
      <color theme="0"/>
      <name val="Arial Narrow"/>
      <family val="2"/>
    </font>
    <font>
      <sz val="10"/>
      <color theme="0" tint="-0.249977111117893"/>
      <name val="Arial Narrow"/>
      <family val="2"/>
    </font>
    <font>
      <sz val="9"/>
      <color theme="0" tint="-0.249977111117893"/>
      <name val="Arial Narrow"/>
      <family val="2"/>
    </font>
    <font>
      <b/>
      <sz val="9"/>
      <color theme="0" tint="-0.249977111117893"/>
      <name val="Arial Narrow"/>
      <family val="2"/>
    </font>
    <font>
      <b/>
      <sz val="16"/>
      <color theme="0" tint="-0.249977111117893"/>
      <name val="Arial Narrow"/>
      <family val="2"/>
    </font>
    <font>
      <b/>
      <sz val="10"/>
      <color theme="0" tint="-0.249977111117893"/>
      <name val="Arial Narrow"/>
      <family val="2"/>
    </font>
    <font>
      <sz val="10"/>
      <color theme="0" tint="-0.249977111117893"/>
      <name val="Arial Narrow"/>
      <family val="2"/>
    </font>
    <font>
      <b/>
      <i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4" fillId="0" borderId="0" xfId="0" applyNumberFormat="1" applyFont="1"/>
    <xf numFmtId="0" fontId="4" fillId="0" borderId="0" xfId="0" applyFont="1"/>
    <xf numFmtId="49" fontId="5" fillId="0" borderId="0" xfId="0" applyNumberFormat="1" applyFont="1" applyBorder="1"/>
    <xf numFmtId="0" fontId="5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/>
    <xf numFmtId="0" fontId="8" fillId="0" borderId="0" xfId="0" applyFont="1" applyFill="1"/>
    <xf numFmtId="49" fontId="1" fillId="0" borderId="0" xfId="0" applyNumberFormat="1" applyFont="1" applyBorder="1"/>
    <xf numFmtId="0" fontId="1" fillId="0" borderId="0" xfId="0" applyFont="1" applyBorder="1"/>
    <xf numFmtId="0" fontId="8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/>
    <xf numFmtId="164" fontId="1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6" fillId="0" borderId="0" xfId="0" applyFont="1" applyBorder="1"/>
    <xf numFmtId="0" fontId="1" fillId="0" borderId="7" xfId="0" applyFont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" fontId="18" fillId="0" borderId="0" xfId="0" applyNumberFormat="1" applyFont="1" applyBorder="1"/>
    <xf numFmtId="0" fontId="5" fillId="0" borderId="0" xfId="0" applyFont="1" applyProtection="1">
      <protection hidden="1"/>
    </xf>
    <xf numFmtId="49" fontId="5" fillId="0" borderId="0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13" fillId="3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0" fontId="13" fillId="0" borderId="0" xfId="0" applyFont="1" applyAlignment="1">
      <alignment vertical="top"/>
    </xf>
    <xf numFmtId="166" fontId="19" fillId="0" borderId="0" xfId="0" applyNumberFormat="1" applyFont="1" applyAlignment="1">
      <alignment horizontal="left"/>
    </xf>
    <xf numFmtId="9" fontId="1" fillId="0" borderId="7" xfId="0" applyNumberFormat="1" applyFont="1" applyBorder="1" applyAlignment="1" applyProtection="1">
      <alignment horizontal="center"/>
      <protection locked="0"/>
    </xf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0" xfId="0" applyFont="1" applyBorder="1"/>
    <xf numFmtId="0" fontId="13" fillId="0" borderId="11" xfId="0" applyFont="1" applyBorder="1"/>
    <xf numFmtId="0" fontId="13" fillId="0" borderId="12" xfId="0" applyFont="1" applyBorder="1"/>
    <xf numFmtId="0" fontId="13" fillId="0" borderId="4" xfId="0" applyFont="1" applyBorder="1"/>
    <xf numFmtId="0" fontId="13" fillId="0" borderId="13" xfId="0" applyFont="1" applyBorder="1"/>
    <xf numFmtId="0" fontId="16" fillId="0" borderId="7" xfId="0" applyFont="1" applyBorder="1"/>
    <xf numFmtId="164" fontId="1" fillId="0" borderId="0" xfId="0" applyNumberFormat="1" applyFont="1" applyBorder="1" applyAlignment="1" applyProtection="1">
      <alignment horizontal="center"/>
    </xf>
    <xf numFmtId="0" fontId="1" fillId="0" borderId="0" xfId="0" applyFont="1" applyProtection="1"/>
    <xf numFmtId="0" fontId="5" fillId="0" borderId="0" xfId="0" applyFont="1" applyProtection="1"/>
    <xf numFmtId="0" fontId="0" fillId="0" borderId="0" xfId="0" applyProtection="1"/>
    <xf numFmtId="0" fontId="21" fillId="0" borderId="0" xfId="0" applyFont="1" applyProtection="1"/>
    <xf numFmtId="1" fontId="5" fillId="0" borderId="4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10" fillId="0" borderId="0" xfId="0" applyFont="1" applyBorder="1"/>
    <xf numFmtId="0" fontId="20" fillId="0" borderId="0" xfId="0" applyFont="1" applyBorder="1"/>
    <xf numFmtId="1" fontId="1" fillId="0" borderId="7" xfId="0" applyNumberFormat="1" applyFont="1" applyBorder="1" applyAlignment="1" applyProtection="1">
      <alignment horizontal="center"/>
      <protection locked="0"/>
    </xf>
    <xf numFmtId="1" fontId="5" fillId="0" borderId="0" xfId="0" applyNumberFormat="1" applyFont="1" applyAlignment="1">
      <alignment horizontal="center"/>
    </xf>
    <xf numFmtId="2" fontId="12" fillId="0" borderId="0" xfId="0" applyNumberFormat="1" applyFont="1" applyBorder="1" applyAlignment="1">
      <alignment horizontal="left"/>
    </xf>
    <xf numFmtId="0" fontId="1" fillId="0" borderId="0" xfId="0" applyFont="1" applyBorder="1" applyProtection="1"/>
    <xf numFmtId="0" fontId="0" fillId="0" borderId="0" xfId="0" applyBorder="1" applyProtection="1"/>
    <xf numFmtId="0" fontId="5" fillId="0" borderId="0" xfId="0" applyFont="1" applyBorder="1" applyProtection="1"/>
    <xf numFmtId="0" fontId="1" fillId="0" borderId="0" xfId="0" applyFont="1" applyBorder="1" applyProtection="1">
      <protection hidden="1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1" fillId="0" borderId="3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2" fontId="24" fillId="0" borderId="0" xfId="0" applyNumberFormat="1" applyFont="1" applyBorder="1" applyAlignment="1">
      <alignment horizontal="left"/>
    </xf>
    <xf numFmtId="0" fontId="16" fillId="0" borderId="0" xfId="0" applyFont="1" applyAlignment="1">
      <alignment vertical="top"/>
    </xf>
    <xf numFmtId="0" fontId="24" fillId="0" borderId="0" xfId="0" applyFont="1" applyBorder="1"/>
    <xf numFmtId="0" fontId="1" fillId="0" borderId="0" xfId="0" applyNumberFormat="1" applyFont="1"/>
    <xf numFmtId="0" fontId="30" fillId="0" borderId="0" xfId="0" applyFont="1" applyBorder="1"/>
    <xf numFmtId="0" fontId="31" fillId="0" borderId="0" xfId="0" applyFont="1" applyBorder="1"/>
    <xf numFmtId="0" fontId="32" fillId="0" borderId="0" xfId="0" applyFont="1" applyBorder="1" applyAlignment="1">
      <alignment horizontal="center"/>
    </xf>
    <xf numFmtId="0" fontId="31" fillId="0" borderId="0" xfId="0" applyFont="1" applyBorder="1" applyAlignment="1"/>
    <xf numFmtId="0" fontId="31" fillId="0" borderId="0" xfId="0" applyFont="1" applyBorder="1" applyAlignment="1">
      <alignment horizontal="center"/>
    </xf>
    <xf numFmtId="0" fontId="33" fillId="0" borderId="0" xfId="0" applyFont="1" applyBorder="1"/>
    <xf numFmtId="49" fontId="31" fillId="0" borderId="0" xfId="0" applyNumberFormat="1" applyFont="1" applyBorder="1" applyAlignment="1">
      <alignment horizontal="center"/>
    </xf>
    <xf numFmtId="0" fontId="34" fillId="0" borderId="0" xfId="0" applyFont="1" applyBorder="1"/>
    <xf numFmtId="20" fontId="31" fillId="0" borderId="0" xfId="0" applyNumberFormat="1" applyFont="1" applyBorder="1" applyAlignment="1">
      <alignment horizontal="center"/>
    </xf>
    <xf numFmtId="2" fontId="31" fillId="0" borderId="0" xfId="0" applyNumberFormat="1" applyFont="1" applyBorder="1" applyAlignment="1">
      <alignment horizontal="center"/>
    </xf>
    <xf numFmtId="0" fontId="30" fillId="0" borderId="0" xfId="0" applyFont="1" applyProtection="1"/>
    <xf numFmtId="0" fontId="34" fillId="0" borderId="0" xfId="0" applyFont="1" applyProtection="1"/>
    <xf numFmtId="0" fontId="34" fillId="0" borderId="0" xfId="0" applyFont="1"/>
    <xf numFmtId="2" fontId="30" fillId="0" borderId="0" xfId="0" applyNumberFormat="1" applyFont="1" applyProtection="1"/>
    <xf numFmtId="0" fontId="30" fillId="0" borderId="0" xfId="0" applyFont="1"/>
    <xf numFmtId="1" fontId="31" fillId="0" borderId="0" xfId="0" applyNumberFormat="1" applyFont="1" applyBorder="1"/>
    <xf numFmtId="2" fontId="34" fillId="0" borderId="0" xfId="0" applyNumberFormat="1" applyFont="1" applyProtection="1"/>
    <xf numFmtId="0" fontId="31" fillId="0" borderId="0" xfId="0" applyFont="1"/>
    <xf numFmtId="0" fontId="30" fillId="0" borderId="0" xfId="0" applyFont="1" applyBorder="1" applyProtection="1"/>
    <xf numFmtId="2" fontId="30" fillId="0" borderId="0" xfId="0" applyNumberFormat="1" applyFont="1" applyBorder="1" applyAlignment="1" applyProtection="1">
      <alignment horizontal="center"/>
    </xf>
    <xf numFmtId="2" fontId="30" fillId="0" borderId="0" xfId="0" applyNumberFormat="1" applyFont="1" applyBorder="1" applyProtection="1"/>
    <xf numFmtId="49" fontId="5" fillId="0" borderId="0" xfId="0" applyNumberFormat="1" applyFont="1"/>
    <xf numFmtId="1" fontId="1" fillId="0" borderId="0" xfId="0" applyNumberFormat="1" applyFont="1" applyBorder="1" applyAlignment="1">
      <alignment horizontal="center"/>
    </xf>
    <xf numFmtId="0" fontId="23" fillId="0" borderId="0" xfId="0" applyFont="1" applyBorder="1"/>
    <xf numFmtId="0" fontId="35" fillId="0" borderId="0" xfId="0" applyFont="1" applyProtection="1"/>
    <xf numFmtId="2" fontId="35" fillId="0" borderId="0" xfId="0" applyNumberFormat="1" applyFont="1" applyProtection="1"/>
    <xf numFmtId="0" fontId="9" fillId="0" borderId="0" xfId="0" applyFont="1" applyBorder="1"/>
    <xf numFmtId="164" fontId="0" fillId="0" borderId="0" xfId="0" applyNumberFormat="1"/>
    <xf numFmtId="1" fontId="9" fillId="0" borderId="0" xfId="0" applyNumberFormat="1" applyFont="1" applyBorder="1"/>
    <xf numFmtId="0" fontId="9" fillId="0" borderId="0" xfId="0" applyFont="1"/>
    <xf numFmtId="0" fontId="23" fillId="0" borderId="0" xfId="0" applyFont="1"/>
    <xf numFmtId="2" fontId="0" fillId="0" borderId="0" xfId="0" applyNumberFormat="1"/>
    <xf numFmtId="0" fontId="5" fillId="0" borderId="0" xfId="0" applyFont="1" applyBorder="1" applyAlignment="1">
      <alignment horizontal="right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" fontId="29" fillId="0" borderId="0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164" fontId="23" fillId="0" borderId="0" xfId="0" applyNumberFormat="1" applyFont="1"/>
    <xf numFmtId="9" fontId="0" fillId="0" borderId="0" xfId="0" applyNumberFormat="1"/>
    <xf numFmtId="1" fontId="0" fillId="0" borderId="0" xfId="0" applyNumberFormat="1"/>
    <xf numFmtId="0" fontId="0" fillId="0" borderId="1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164" fontId="0" fillId="0" borderId="10" xfId="0" applyNumberFormat="1" applyBorder="1"/>
    <xf numFmtId="164" fontId="0" fillId="0" borderId="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4" xfId="0" applyNumberFormat="1" applyBorder="1"/>
    <xf numFmtId="164" fontId="0" fillId="0" borderId="13" xfId="0" applyNumberFormat="1" applyBorder="1"/>
    <xf numFmtId="0" fontId="23" fillId="0" borderId="1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164" fontId="5" fillId="0" borderId="15" xfId="0" applyNumberFormat="1" applyFont="1" applyBorder="1" applyAlignment="1" applyProtection="1">
      <alignment horizontal="center"/>
    </xf>
    <xf numFmtId="164" fontId="5" fillId="0" borderId="0" xfId="0" applyNumberFormat="1" applyFont="1" applyBorder="1" applyAlignment="1" applyProtection="1">
      <alignment horizontal="center"/>
    </xf>
    <xf numFmtId="0" fontId="28" fillId="0" borderId="0" xfId="0" applyFont="1"/>
    <xf numFmtId="14" fontId="1" fillId="0" borderId="12" xfId="0" applyNumberFormat="1" applyFont="1" applyBorder="1"/>
    <xf numFmtId="0" fontId="5" fillId="0" borderId="14" xfId="0" applyFont="1" applyBorder="1"/>
    <xf numFmtId="0" fontId="5" fillId="0" borderId="10" xfId="0" applyFont="1" applyBorder="1"/>
    <xf numFmtId="1" fontId="24" fillId="4" borderId="0" xfId="0" applyNumberFormat="1" applyFont="1" applyFill="1" applyAlignment="1">
      <alignment horizontal="right"/>
    </xf>
    <xf numFmtId="1" fontId="5" fillId="4" borderId="4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1" fillId="5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center"/>
    </xf>
    <xf numFmtId="0" fontId="1" fillId="4" borderId="7" xfId="0" applyFont="1" applyFill="1" applyBorder="1" applyProtection="1">
      <protection locked="0"/>
    </xf>
    <xf numFmtId="164" fontId="5" fillId="4" borderId="0" xfId="0" applyNumberFormat="1" applyFont="1" applyFill="1"/>
    <xf numFmtId="1" fontId="5" fillId="4" borderId="0" xfId="0" applyNumberFormat="1" applyFont="1" applyFill="1"/>
    <xf numFmtId="1" fontId="5" fillId="5" borderId="0" xfId="0" applyNumberFormat="1" applyFont="1" applyFill="1" applyAlignment="1">
      <alignment horizontal="center"/>
    </xf>
    <xf numFmtId="0" fontId="1" fillId="4" borderId="0" xfId="0" applyFont="1" applyFill="1"/>
    <xf numFmtId="0" fontId="5" fillId="4" borderId="0" xfId="0" applyFont="1" applyFill="1"/>
    <xf numFmtId="0" fontId="20" fillId="0" borderId="5" xfId="0" applyFont="1" applyBorder="1" applyAlignment="1" applyProtection="1">
      <alignment horizontal="left"/>
      <protection locked="0"/>
    </xf>
    <xf numFmtId="0" fontId="22" fillId="0" borderId="6" xfId="0" applyFont="1" applyBorder="1" applyAlignment="1" applyProtection="1">
      <alignment horizontal="left"/>
      <protection locked="0"/>
    </xf>
    <xf numFmtId="0" fontId="22" fillId="0" borderId="15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20" fillId="0" borderId="5" xfId="0" applyNumberFormat="1" applyFont="1" applyBorder="1" applyAlignment="1" applyProtection="1">
      <alignment horizontal="center"/>
      <protection locked="0"/>
    </xf>
    <xf numFmtId="0" fontId="22" fillId="0" borderId="6" xfId="0" applyFont="1" applyBorder="1" applyAlignment="1" applyProtection="1">
      <alignment horizontal="center"/>
      <protection locked="0"/>
    </xf>
    <xf numFmtId="165" fontId="20" fillId="0" borderId="5" xfId="0" applyNumberFormat="1" applyFont="1" applyBorder="1" applyAlignment="1" applyProtection="1">
      <alignment horizontal="center"/>
      <protection locked="0"/>
    </xf>
    <xf numFmtId="165" fontId="22" fillId="0" borderId="6" xfId="0" applyNumberFormat="1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numFmt numFmtId="2" formatCode="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0.249977111117893"/>
        <name val="Arial Narrow"/>
        <scheme val="none"/>
      </font>
      <protection locked="1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219075</xdr:colOff>
      <xdr:row>2</xdr:row>
      <xdr:rowOff>381000</xdr:rowOff>
    </xdr:to>
    <xdr:pic>
      <xdr:nvPicPr>
        <xdr:cNvPr id="10443" name="Picture 5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7239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180975</xdr:colOff>
      <xdr:row>115</xdr:row>
      <xdr:rowOff>47625</xdr:rowOff>
    </xdr:from>
    <xdr:to>
      <xdr:col>30</xdr:col>
      <xdr:colOff>180975</xdr:colOff>
      <xdr:row>118</xdr:row>
      <xdr:rowOff>114300</xdr:rowOff>
    </xdr:to>
    <xdr:sp macro="" textlink="">
      <xdr:nvSpPr>
        <xdr:cNvPr id="10444" name="Line 83"/>
        <xdr:cNvSpPr>
          <a:spLocks noChangeShapeType="1"/>
        </xdr:cNvSpPr>
      </xdr:nvSpPr>
      <xdr:spPr bwMode="auto">
        <a:xfrm>
          <a:off x="21612225" y="21574125"/>
          <a:ext cx="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>
    <xdr:from>
      <xdr:col>29</xdr:col>
      <xdr:colOff>485775</xdr:colOff>
      <xdr:row>119</xdr:row>
      <xdr:rowOff>142875</xdr:rowOff>
    </xdr:from>
    <xdr:to>
      <xdr:col>29</xdr:col>
      <xdr:colOff>485775</xdr:colOff>
      <xdr:row>122</xdr:row>
      <xdr:rowOff>9525</xdr:rowOff>
    </xdr:to>
    <xdr:sp macro="" textlink="">
      <xdr:nvSpPr>
        <xdr:cNvPr id="10445" name="Line 84"/>
        <xdr:cNvSpPr>
          <a:spLocks noChangeShapeType="1"/>
        </xdr:cNvSpPr>
      </xdr:nvSpPr>
      <xdr:spPr bwMode="auto">
        <a:xfrm>
          <a:off x="21307425" y="2231707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>
    <xdr:from>
      <xdr:col>5</xdr:col>
      <xdr:colOff>228600</xdr:colOff>
      <xdr:row>35</xdr:row>
      <xdr:rowOff>9526</xdr:rowOff>
    </xdr:from>
    <xdr:to>
      <xdr:col>7</xdr:col>
      <xdr:colOff>530376</xdr:colOff>
      <xdr:row>43</xdr:row>
      <xdr:rowOff>47625</xdr:rowOff>
    </xdr:to>
    <xdr:sp macro="" textlink="">
      <xdr:nvSpPr>
        <xdr:cNvPr id="42" name="TextBox 41"/>
        <xdr:cNvSpPr txBox="1"/>
      </xdr:nvSpPr>
      <xdr:spPr>
        <a:xfrm>
          <a:off x="6867525" y="6648451"/>
          <a:ext cx="1759101" cy="13620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 Effective July 2007 PCHD requires 24" vertical separtation from seasonal water table and 48" from bedrock. </a:t>
          </a:r>
        </a:p>
        <a:p>
          <a:r>
            <a:rPr lang="en-US" sz="1100"/>
            <a:t>12" of pre-existing</a:t>
          </a:r>
          <a:r>
            <a:rPr lang="en-US" sz="1100" baseline="0"/>
            <a:t> soil must be available for treatment.</a:t>
          </a:r>
          <a:endParaRPr lang="en-US" sz="1100"/>
        </a:p>
      </xdr:txBody>
    </xdr:sp>
    <xdr:clientData/>
  </xdr:twoCellAnchor>
  <xdr:oneCellAnchor>
    <xdr:from>
      <xdr:col>4</xdr:col>
      <xdr:colOff>181429</xdr:colOff>
      <xdr:row>54</xdr:row>
      <xdr:rowOff>26911</xdr:rowOff>
    </xdr:from>
    <xdr:ext cx="2669976" cy="185466"/>
    <xdr:sp macro="" textlink="">
      <xdr:nvSpPr>
        <xdr:cNvPr id="54" name="Text Box 46"/>
        <xdr:cNvSpPr txBox="1">
          <a:spLocks noChangeArrowheads="1"/>
        </xdr:cNvSpPr>
      </xdr:nvSpPr>
      <xdr:spPr bwMode="auto">
        <a:xfrm>
          <a:off x="4858204" y="9447136"/>
          <a:ext cx="2651880" cy="16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Cover</a:t>
          </a:r>
          <a:r>
            <a:rPr lang="en-US" sz="1000" b="1" i="0" strike="noStrike" baseline="0">
              <a:solidFill>
                <a:srgbClr val="000000"/>
              </a:solidFill>
              <a:latin typeface="Arial"/>
              <a:cs typeface="Arial"/>
            </a:rPr>
            <a:t> aggregate with at least </a:t>
          </a: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6" of topsoil </a:t>
          </a:r>
        </a:p>
      </xdr:txBody>
    </xdr:sp>
    <xdr:clientData/>
  </xdr:oneCellAnchor>
  <xdr:twoCellAnchor editAs="oneCell">
    <xdr:from>
      <xdr:col>2</xdr:col>
      <xdr:colOff>1152525</xdr:colOff>
      <xdr:row>59</xdr:row>
      <xdr:rowOff>152400</xdr:rowOff>
    </xdr:from>
    <xdr:to>
      <xdr:col>4</xdr:col>
      <xdr:colOff>262013</xdr:colOff>
      <xdr:row>60</xdr:row>
      <xdr:rowOff>148470</xdr:rowOff>
    </xdr:to>
    <xdr:sp macro="" textlink="">
      <xdr:nvSpPr>
        <xdr:cNvPr id="55" name="Text Box 103"/>
        <xdr:cNvSpPr txBox="1">
          <a:spLocks noChangeArrowheads="1"/>
        </xdr:cNvSpPr>
      </xdr:nvSpPr>
      <xdr:spPr bwMode="auto">
        <a:xfrm>
          <a:off x="3314700" y="10144125"/>
          <a:ext cx="1671713" cy="186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" depth to limiting layer</a:t>
          </a:r>
        </a:p>
      </xdr:txBody>
    </xdr:sp>
    <xdr:clientData/>
  </xdr:twoCellAnchor>
  <xdr:twoCellAnchor>
    <xdr:from>
      <xdr:col>2</xdr:col>
      <xdr:colOff>342900</xdr:colOff>
      <xdr:row>54</xdr:row>
      <xdr:rowOff>57150</xdr:rowOff>
    </xdr:from>
    <xdr:to>
      <xdr:col>6</xdr:col>
      <xdr:colOff>333375</xdr:colOff>
      <xdr:row>60</xdr:row>
      <xdr:rowOff>190500</xdr:rowOff>
    </xdr:to>
    <xdr:grpSp>
      <xdr:nvGrpSpPr>
        <xdr:cNvPr id="10449" name="Group 57"/>
        <xdr:cNvGrpSpPr>
          <a:grpSpLocks/>
        </xdr:cNvGrpSpPr>
      </xdr:nvGrpSpPr>
      <xdr:grpSpPr bwMode="auto">
        <a:xfrm>
          <a:off x="2679700" y="9239250"/>
          <a:ext cx="5997575" cy="1225550"/>
          <a:chOff x="2504024" y="8924925"/>
          <a:chExt cx="4573051" cy="1143000"/>
        </a:xfrm>
      </xdr:grpSpPr>
      <xdr:sp macro="" textlink="">
        <xdr:nvSpPr>
          <xdr:cNvPr id="10487" name="Rectangle 55"/>
          <xdr:cNvSpPr>
            <a:spLocks noChangeArrowheads="1"/>
          </xdr:cNvSpPr>
        </xdr:nvSpPr>
        <xdr:spPr bwMode="auto">
          <a:xfrm>
            <a:off x="3343275" y="9086850"/>
            <a:ext cx="790575" cy="571500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88" name="Oval 56"/>
          <xdr:cNvSpPr>
            <a:spLocks noChangeArrowheads="1"/>
          </xdr:cNvSpPr>
        </xdr:nvSpPr>
        <xdr:spPr bwMode="auto">
          <a:xfrm>
            <a:off x="3676650" y="9344025"/>
            <a:ext cx="152400" cy="152400"/>
          </a:xfrm>
          <a:prstGeom prst="ellipse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10489" name="Straight Arrow Connector 57"/>
          <xdr:cNvCxnSpPr>
            <a:cxnSpLocks noChangeShapeType="1"/>
          </xdr:cNvCxnSpPr>
        </xdr:nvCxnSpPr>
        <xdr:spPr bwMode="auto">
          <a:xfrm rot="5400000">
            <a:off x="4105275" y="9383268"/>
            <a:ext cx="571500" cy="1588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 type="arrow" w="med" len="med"/>
            <a:tailEnd type="arrow" w="med" len="med"/>
          </a:ln>
        </xdr:spPr>
      </xdr:cxnSp>
      <xdr:cxnSp macro="">
        <xdr:nvCxnSpPr>
          <xdr:cNvPr id="10490" name="Straight Arrow Connector 58"/>
          <xdr:cNvCxnSpPr>
            <a:cxnSpLocks noChangeShapeType="1"/>
          </xdr:cNvCxnSpPr>
        </xdr:nvCxnSpPr>
        <xdr:spPr bwMode="auto">
          <a:xfrm>
            <a:off x="3343275" y="8924925"/>
            <a:ext cx="790575" cy="9525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 type="arrow" w="med" len="med"/>
            <a:tailEnd type="arrow" w="med" len="med"/>
          </a:ln>
        </xdr:spPr>
      </xdr:cxnSp>
      <xdr:cxnSp macro="">
        <xdr:nvCxnSpPr>
          <xdr:cNvPr id="10491" name="Straight Arrow Connector 59"/>
          <xdr:cNvCxnSpPr>
            <a:cxnSpLocks noChangeShapeType="1"/>
          </xdr:cNvCxnSpPr>
        </xdr:nvCxnSpPr>
        <xdr:spPr bwMode="auto">
          <a:xfrm rot="5400000">
            <a:off x="2624138" y="9578074"/>
            <a:ext cx="952500" cy="9525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 type="arrow" w="med" len="med"/>
            <a:tailEnd type="arrow" w="med" len="med"/>
          </a:ln>
        </xdr:spPr>
      </xdr:cxnSp>
      <xdr:cxnSp macro="">
        <xdr:nvCxnSpPr>
          <xdr:cNvPr id="10492" name="Straight Connector 60"/>
          <xdr:cNvCxnSpPr>
            <a:cxnSpLocks noChangeShapeType="1"/>
          </xdr:cNvCxnSpPr>
        </xdr:nvCxnSpPr>
        <xdr:spPr bwMode="auto">
          <a:xfrm>
            <a:off x="2504024" y="9065602"/>
            <a:ext cx="4532849" cy="1466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</xdr:spPr>
      </xdr:cxnSp>
      <xdr:cxnSp macro="">
        <xdr:nvCxnSpPr>
          <xdr:cNvPr id="10493" name="Straight Connector 61"/>
          <xdr:cNvCxnSpPr>
            <a:cxnSpLocks noChangeShapeType="1"/>
          </xdr:cNvCxnSpPr>
        </xdr:nvCxnSpPr>
        <xdr:spPr bwMode="auto">
          <a:xfrm>
            <a:off x="2524125" y="10067925"/>
            <a:ext cx="455295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</xdr:spPr>
      </xdr:cxnSp>
    </xdr:grpSp>
    <xdr:clientData/>
  </xdr:twoCellAnchor>
  <xdr:twoCellAnchor>
    <xdr:from>
      <xdr:col>4</xdr:col>
      <xdr:colOff>1675607</xdr:colOff>
      <xdr:row>84</xdr:row>
      <xdr:rowOff>67468</xdr:rowOff>
    </xdr:from>
    <xdr:to>
      <xdr:col>4</xdr:col>
      <xdr:colOff>1677195</xdr:colOff>
      <xdr:row>86</xdr:row>
      <xdr:rowOff>76993</xdr:rowOff>
    </xdr:to>
    <xdr:cxnSp macro="">
      <xdr:nvCxnSpPr>
        <xdr:cNvPr id="10450" name="Straight Connector 98"/>
        <xdr:cNvCxnSpPr>
          <a:cxnSpLocks noChangeShapeType="1"/>
          <a:stCxn id="10462" idx="2"/>
          <a:endCxn id="10460" idx="0"/>
        </xdr:cNvCxnSpPr>
      </xdr:nvCxnSpPr>
      <xdr:spPr bwMode="auto">
        <a:xfrm rot="5400000">
          <a:off x="6291263" y="15825787"/>
          <a:ext cx="390525" cy="1588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1676400</xdr:colOff>
      <xdr:row>87</xdr:row>
      <xdr:rowOff>0</xdr:rowOff>
    </xdr:from>
    <xdr:to>
      <xdr:col>4</xdr:col>
      <xdr:colOff>1676400</xdr:colOff>
      <xdr:row>92</xdr:row>
      <xdr:rowOff>9525</xdr:rowOff>
    </xdr:to>
    <xdr:cxnSp macro="">
      <xdr:nvCxnSpPr>
        <xdr:cNvPr id="10451" name="Straight Connector 105"/>
        <xdr:cNvCxnSpPr>
          <a:cxnSpLocks noChangeShapeType="1"/>
          <a:stCxn id="10460" idx="2"/>
        </xdr:cNvCxnSpPr>
      </xdr:nvCxnSpPr>
      <xdr:spPr bwMode="auto">
        <a:xfrm rot="5400000">
          <a:off x="6043612" y="16578263"/>
          <a:ext cx="8858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0</xdr:colOff>
      <xdr:row>93</xdr:row>
      <xdr:rowOff>0</xdr:rowOff>
    </xdr:from>
    <xdr:to>
      <xdr:col>3</xdr:col>
      <xdr:colOff>1118809</xdr:colOff>
      <xdr:row>94</xdr:row>
      <xdr:rowOff>105833</xdr:rowOff>
    </xdr:to>
    <xdr:sp macro="" textlink="">
      <xdr:nvSpPr>
        <xdr:cNvPr id="132" name="TextBox 131"/>
        <xdr:cNvSpPr txBox="1"/>
      </xdr:nvSpPr>
      <xdr:spPr>
        <a:xfrm>
          <a:off x="3159881" y="16298333"/>
          <a:ext cx="1118809" cy="2419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/>
            <a:t>8' </a:t>
          </a:r>
          <a:r>
            <a:rPr lang="en-US" sz="1100"/>
            <a:t>on center</a:t>
          </a:r>
        </a:p>
      </xdr:txBody>
    </xdr:sp>
    <xdr:clientData/>
  </xdr:twoCellAnchor>
  <xdr:twoCellAnchor>
    <xdr:from>
      <xdr:col>1</xdr:col>
      <xdr:colOff>495300</xdr:colOff>
      <xdr:row>79</xdr:row>
      <xdr:rowOff>0</xdr:rowOff>
    </xdr:from>
    <xdr:to>
      <xdr:col>5</xdr:col>
      <xdr:colOff>600075</xdr:colOff>
      <xdr:row>95</xdr:row>
      <xdr:rowOff>47625</xdr:rowOff>
    </xdr:to>
    <xdr:grpSp>
      <xdr:nvGrpSpPr>
        <xdr:cNvPr id="10453" name="Group 56"/>
        <xdr:cNvGrpSpPr>
          <a:grpSpLocks/>
        </xdr:cNvGrpSpPr>
      </xdr:nvGrpSpPr>
      <xdr:grpSpPr bwMode="auto">
        <a:xfrm>
          <a:off x="1066800" y="13919200"/>
          <a:ext cx="6962775" cy="2905125"/>
          <a:chOff x="1019175" y="13525501"/>
          <a:chExt cx="5467350" cy="3038474"/>
        </a:xfrm>
      </xdr:grpSpPr>
      <xdr:cxnSp macro="">
        <xdr:nvCxnSpPr>
          <xdr:cNvPr id="10464" name="Straight Connector 52"/>
          <xdr:cNvCxnSpPr>
            <a:cxnSpLocks noChangeShapeType="1"/>
          </xdr:cNvCxnSpPr>
        </xdr:nvCxnSpPr>
        <xdr:spPr bwMode="auto">
          <a:xfrm>
            <a:off x="1028700" y="14068425"/>
            <a:ext cx="4524375" cy="9525"/>
          </a:xfrm>
          <a:prstGeom prst="line">
            <a:avLst/>
          </a:prstGeom>
          <a:noFill/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cxnSp>
      <xdr:grpSp>
        <xdr:nvGrpSpPr>
          <xdr:cNvPr id="10465" name="Group 72"/>
          <xdr:cNvGrpSpPr>
            <a:grpSpLocks/>
          </xdr:cNvGrpSpPr>
        </xdr:nvGrpSpPr>
        <xdr:grpSpPr bwMode="auto">
          <a:xfrm>
            <a:off x="1352550" y="14449425"/>
            <a:ext cx="4181475" cy="209550"/>
            <a:chOff x="1315356" y="14499167"/>
            <a:chExt cx="3961191" cy="211666"/>
          </a:xfrm>
        </xdr:grpSpPr>
        <xdr:sp macro="" textlink="">
          <xdr:nvSpPr>
            <xdr:cNvPr id="10485" name="Rectangle 69"/>
            <xdr:cNvSpPr>
              <a:spLocks noChangeArrowheads="1"/>
            </xdr:cNvSpPr>
          </xdr:nvSpPr>
          <xdr:spPr bwMode="auto">
            <a:xfrm>
              <a:off x="1315357" y="14499167"/>
              <a:ext cx="3870476" cy="211666"/>
            </a:xfrm>
            <a:prstGeom prst="rect">
              <a:avLst/>
            </a:prstGeom>
            <a:solidFill>
              <a:srgbClr val="D9D9D9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cxnSp macro="">
          <xdr:nvCxnSpPr>
            <xdr:cNvPr id="10486" name="Straight Connector 71"/>
            <xdr:cNvCxnSpPr>
              <a:cxnSpLocks noChangeShapeType="1"/>
              <a:stCxn id="10485" idx="1"/>
            </xdr:cNvCxnSpPr>
          </xdr:nvCxnSpPr>
          <xdr:spPr bwMode="auto">
            <a:xfrm rot="10800000" flipH="1">
              <a:off x="1315356" y="14605000"/>
              <a:ext cx="3961191" cy="1588"/>
            </a:xfrm>
            <a:prstGeom prst="line">
              <a:avLst/>
            </a:prstGeom>
            <a:noFill/>
            <a:ln w="9525" algn="ctr">
              <a:solidFill>
                <a:srgbClr val="000000"/>
              </a:solidFill>
              <a:round/>
              <a:headEnd/>
              <a:tailEnd/>
            </a:ln>
          </xdr:spPr>
        </xdr:cxnSp>
      </xdr:grpSp>
      <xdr:grpSp>
        <xdr:nvGrpSpPr>
          <xdr:cNvPr id="10466" name="Group 73"/>
          <xdr:cNvGrpSpPr>
            <a:grpSpLocks/>
          </xdr:cNvGrpSpPr>
        </xdr:nvGrpSpPr>
        <xdr:grpSpPr bwMode="auto">
          <a:xfrm>
            <a:off x="1333500" y="14935200"/>
            <a:ext cx="4191000" cy="209550"/>
            <a:chOff x="1315356" y="14499167"/>
            <a:chExt cx="3961191" cy="211666"/>
          </a:xfrm>
        </xdr:grpSpPr>
        <xdr:sp macro="" textlink="">
          <xdr:nvSpPr>
            <xdr:cNvPr id="10483" name="Rectangle 74"/>
            <xdr:cNvSpPr>
              <a:spLocks noChangeArrowheads="1"/>
            </xdr:cNvSpPr>
          </xdr:nvSpPr>
          <xdr:spPr bwMode="auto">
            <a:xfrm>
              <a:off x="1315357" y="14499167"/>
              <a:ext cx="3870476" cy="211666"/>
            </a:xfrm>
            <a:prstGeom prst="rect">
              <a:avLst/>
            </a:prstGeom>
            <a:solidFill>
              <a:srgbClr val="D9D9D9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cxnSp macro="">
          <xdr:nvCxnSpPr>
            <xdr:cNvPr id="10484" name="Straight Connector 75"/>
            <xdr:cNvCxnSpPr>
              <a:cxnSpLocks noChangeShapeType="1"/>
              <a:stCxn id="10483" idx="1"/>
            </xdr:cNvCxnSpPr>
          </xdr:nvCxnSpPr>
          <xdr:spPr bwMode="auto">
            <a:xfrm rot="10800000" flipH="1">
              <a:off x="1315356" y="14605000"/>
              <a:ext cx="3961191" cy="1588"/>
            </a:xfrm>
            <a:prstGeom prst="line">
              <a:avLst/>
            </a:prstGeom>
            <a:noFill/>
            <a:ln w="9525" algn="ctr">
              <a:solidFill>
                <a:srgbClr val="000000"/>
              </a:solidFill>
              <a:round/>
              <a:headEnd/>
              <a:tailEnd/>
            </a:ln>
          </xdr:spPr>
        </xdr:cxnSp>
      </xdr:grpSp>
      <xdr:sp macro="" textlink="">
        <xdr:nvSpPr>
          <xdr:cNvPr id="90" name="TextBox 89"/>
          <xdr:cNvSpPr txBox="1"/>
        </xdr:nvSpPr>
        <xdr:spPr>
          <a:xfrm>
            <a:off x="1861849" y="14667411"/>
            <a:ext cx="1203820" cy="238312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 b="1"/>
              <a:t>6' </a:t>
            </a:r>
            <a:r>
              <a:rPr lang="en-US" sz="1100"/>
              <a:t>on center</a:t>
            </a:r>
          </a:p>
        </xdr:txBody>
      </xdr:sp>
      <xdr:grpSp>
        <xdr:nvGrpSpPr>
          <xdr:cNvPr id="10468" name="Group 90"/>
          <xdr:cNvGrpSpPr>
            <a:grpSpLocks/>
          </xdr:cNvGrpSpPr>
        </xdr:nvGrpSpPr>
        <xdr:grpSpPr bwMode="auto">
          <a:xfrm>
            <a:off x="1323975" y="15506700"/>
            <a:ext cx="4181475" cy="209550"/>
            <a:chOff x="1315356" y="14499167"/>
            <a:chExt cx="3961191" cy="211666"/>
          </a:xfrm>
        </xdr:grpSpPr>
        <xdr:sp macro="" textlink="">
          <xdr:nvSpPr>
            <xdr:cNvPr id="10481" name="Rectangle 91"/>
            <xdr:cNvSpPr>
              <a:spLocks noChangeArrowheads="1"/>
            </xdr:cNvSpPr>
          </xdr:nvSpPr>
          <xdr:spPr bwMode="auto">
            <a:xfrm>
              <a:off x="1315357" y="14499167"/>
              <a:ext cx="3870476" cy="211666"/>
            </a:xfrm>
            <a:prstGeom prst="rect">
              <a:avLst/>
            </a:prstGeom>
            <a:solidFill>
              <a:srgbClr val="D9D9D9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cxnSp macro="">
          <xdr:nvCxnSpPr>
            <xdr:cNvPr id="10482" name="Straight Connector 92"/>
            <xdr:cNvCxnSpPr>
              <a:cxnSpLocks noChangeShapeType="1"/>
              <a:stCxn id="10481" idx="1"/>
            </xdr:cNvCxnSpPr>
          </xdr:nvCxnSpPr>
          <xdr:spPr bwMode="auto">
            <a:xfrm rot="10800000" flipH="1">
              <a:off x="1315356" y="14605000"/>
              <a:ext cx="3961191" cy="1588"/>
            </a:xfrm>
            <a:prstGeom prst="line">
              <a:avLst/>
            </a:prstGeom>
            <a:noFill/>
            <a:ln w="9525" algn="ctr">
              <a:solidFill>
                <a:srgbClr val="000000"/>
              </a:solidFill>
              <a:round/>
              <a:headEnd/>
              <a:tailEnd/>
            </a:ln>
          </xdr:spPr>
        </xdr:cxnSp>
      </xdr:grpSp>
      <xdr:grpSp>
        <xdr:nvGrpSpPr>
          <xdr:cNvPr id="10469" name="Group 93"/>
          <xdr:cNvGrpSpPr>
            <a:grpSpLocks/>
          </xdr:cNvGrpSpPr>
        </xdr:nvGrpSpPr>
        <xdr:grpSpPr bwMode="auto">
          <a:xfrm>
            <a:off x="1323975" y="15935325"/>
            <a:ext cx="4181475" cy="200025"/>
            <a:chOff x="1315356" y="14499167"/>
            <a:chExt cx="3961191" cy="211666"/>
          </a:xfrm>
        </xdr:grpSpPr>
        <xdr:sp macro="" textlink="">
          <xdr:nvSpPr>
            <xdr:cNvPr id="10479" name="Rectangle 94"/>
            <xdr:cNvSpPr>
              <a:spLocks noChangeArrowheads="1"/>
            </xdr:cNvSpPr>
          </xdr:nvSpPr>
          <xdr:spPr bwMode="auto">
            <a:xfrm>
              <a:off x="1315357" y="14499167"/>
              <a:ext cx="3870476" cy="211666"/>
            </a:xfrm>
            <a:prstGeom prst="rect">
              <a:avLst/>
            </a:prstGeom>
            <a:solidFill>
              <a:srgbClr val="D9D9D9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cxnSp macro="">
          <xdr:nvCxnSpPr>
            <xdr:cNvPr id="10480" name="Straight Connector 95"/>
            <xdr:cNvCxnSpPr>
              <a:cxnSpLocks noChangeShapeType="1"/>
              <a:stCxn id="10479" idx="1"/>
            </xdr:cNvCxnSpPr>
          </xdr:nvCxnSpPr>
          <xdr:spPr bwMode="auto">
            <a:xfrm rot="10800000" flipH="1">
              <a:off x="1315356" y="14605000"/>
              <a:ext cx="3961191" cy="1588"/>
            </a:xfrm>
            <a:prstGeom prst="line">
              <a:avLst/>
            </a:prstGeom>
            <a:noFill/>
            <a:ln w="9525" algn="ctr">
              <a:solidFill>
                <a:srgbClr val="000000"/>
              </a:solidFill>
              <a:round/>
              <a:headEnd/>
              <a:tailEnd/>
            </a:ln>
          </xdr:spPr>
        </xdr:cxnSp>
      </xdr:grpSp>
      <xdr:cxnSp macro="">
        <xdr:nvCxnSpPr>
          <xdr:cNvPr id="10470" name="Straight Connector 110"/>
          <xdr:cNvCxnSpPr>
            <a:cxnSpLocks noChangeShapeType="1"/>
            <a:endCxn id="10477" idx="1"/>
          </xdr:cNvCxnSpPr>
        </xdr:nvCxnSpPr>
        <xdr:spPr bwMode="auto">
          <a:xfrm>
            <a:off x="5619033" y="14553890"/>
            <a:ext cx="381717" cy="3703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</xdr:spPr>
      </xdr:cxnSp>
      <xdr:grpSp>
        <xdr:nvGrpSpPr>
          <xdr:cNvPr id="10471" name="Group 116"/>
          <xdr:cNvGrpSpPr>
            <a:grpSpLocks/>
          </xdr:cNvGrpSpPr>
        </xdr:nvGrpSpPr>
        <xdr:grpSpPr bwMode="auto">
          <a:xfrm>
            <a:off x="6000750" y="14448055"/>
            <a:ext cx="485775" cy="219075"/>
            <a:chOff x="5684762" y="14494461"/>
            <a:chExt cx="483809" cy="226786"/>
          </a:xfrm>
        </xdr:grpSpPr>
        <xdr:sp macro="" textlink="">
          <xdr:nvSpPr>
            <xdr:cNvPr id="10477" name="Rectangle 106"/>
            <xdr:cNvSpPr>
              <a:spLocks noChangeArrowheads="1"/>
            </xdr:cNvSpPr>
          </xdr:nvSpPr>
          <xdr:spPr bwMode="auto">
            <a:xfrm>
              <a:off x="5684762" y="14494461"/>
              <a:ext cx="483809" cy="226786"/>
            </a:xfrm>
            <a:prstGeom prst="rect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78" name="Oval 107"/>
            <xdr:cNvSpPr>
              <a:spLocks noChangeArrowheads="1"/>
            </xdr:cNvSpPr>
          </xdr:nvSpPr>
          <xdr:spPr bwMode="auto">
            <a:xfrm>
              <a:off x="5733616" y="14550099"/>
              <a:ext cx="105834" cy="120952"/>
            </a:xfrm>
            <a:prstGeom prst="ellipse">
              <a:avLst/>
            </a:prstGeom>
            <a:solidFill>
              <a:srgbClr val="FFFFF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cxnSp macro="">
        <xdr:nvCxnSpPr>
          <xdr:cNvPr id="10472" name="Straight Connector 118"/>
          <xdr:cNvCxnSpPr>
            <a:cxnSpLocks noChangeShapeType="1"/>
          </xdr:cNvCxnSpPr>
        </xdr:nvCxnSpPr>
        <xdr:spPr bwMode="auto">
          <a:xfrm flipV="1">
            <a:off x="1028700" y="16535400"/>
            <a:ext cx="4505325" cy="9525"/>
          </a:xfrm>
          <a:prstGeom prst="line">
            <a:avLst/>
          </a:prstGeom>
          <a:noFill/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cxnSp>
      <xdr:cxnSp macro="">
        <xdr:nvCxnSpPr>
          <xdr:cNvPr id="10473" name="Straight Connector 122"/>
          <xdr:cNvCxnSpPr>
            <a:cxnSpLocks noChangeShapeType="1"/>
          </xdr:cNvCxnSpPr>
        </xdr:nvCxnSpPr>
        <xdr:spPr bwMode="auto">
          <a:xfrm rot="16200000" flipV="1">
            <a:off x="-228600" y="15316200"/>
            <a:ext cx="249555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prstDash val="dash"/>
            <a:round/>
            <a:headEnd/>
            <a:tailEnd/>
          </a:ln>
        </xdr:spPr>
      </xdr:cxnSp>
      <xdr:cxnSp macro="">
        <xdr:nvCxnSpPr>
          <xdr:cNvPr id="10474" name="Straight Arrow Connector 126"/>
          <xdr:cNvCxnSpPr>
            <a:cxnSpLocks noChangeShapeType="1"/>
          </xdr:cNvCxnSpPr>
        </xdr:nvCxnSpPr>
        <xdr:spPr bwMode="auto">
          <a:xfrm rot="5400000">
            <a:off x="3100387" y="16282988"/>
            <a:ext cx="523875" cy="0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 type="arrow" w="med" len="med"/>
            <a:tailEnd type="arrow" w="med" len="med"/>
          </a:ln>
        </xdr:spPr>
      </xdr:cxnSp>
      <xdr:cxnSp macro="">
        <xdr:nvCxnSpPr>
          <xdr:cNvPr id="10475" name="Straight Arrow Connector 133"/>
          <xdr:cNvCxnSpPr>
            <a:cxnSpLocks noChangeShapeType="1"/>
          </xdr:cNvCxnSpPr>
        </xdr:nvCxnSpPr>
        <xdr:spPr bwMode="auto">
          <a:xfrm>
            <a:off x="1362075" y="13868400"/>
            <a:ext cx="4114800" cy="0"/>
          </a:xfrm>
          <a:prstGeom prst="straightConnector1">
            <a:avLst/>
          </a:prstGeom>
          <a:noFill/>
          <a:ln w="9525" algn="ctr">
            <a:solidFill>
              <a:srgbClr val="000000"/>
            </a:solidFill>
            <a:round/>
            <a:headEnd type="arrow" w="med" len="med"/>
            <a:tailEnd type="arrow" w="med" len="med"/>
          </a:ln>
        </xdr:spPr>
      </xdr:cxnSp>
      <xdr:sp macro="" textlink="">
        <xdr:nvSpPr>
          <xdr:cNvPr id="135" name="TextBox 134"/>
          <xdr:cNvSpPr txBox="1"/>
        </xdr:nvSpPr>
        <xdr:spPr>
          <a:xfrm>
            <a:off x="3346561" y="13525501"/>
            <a:ext cx="1464648" cy="2383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Leaching Length (ft.)</a:t>
            </a:r>
          </a:p>
        </xdr:txBody>
      </xdr:sp>
    </xdr:grpSp>
    <xdr:clientData/>
  </xdr:twoCellAnchor>
  <xdr:twoCellAnchor>
    <xdr:from>
      <xdr:col>1</xdr:col>
      <xdr:colOff>666750</xdr:colOff>
      <xdr:row>86</xdr:row>
      <xdr:rowOff>47625</xdr:rowOff>
    </xdr:from>
    <xdr:to>
      <xdr:col>1</xdr:col>
      <xdr:colOff>666750</xdr:colOff>
      <xdr:row>87</xdr:row>
      <xdr:rowOff>95250</xdr:rowOff>
    </xdr:to>
    <xdr:cxnSp macro="">
      <xdr:nvCxnSpPr>
        <xdr:cNvPr id="10454" name="Straight Arrow Connector 135"/>
        <xdr:cNvCxnSpPr>
          <a:cxnSpLocks noChangeShapeType="1"/>
        </xdr:cNvCxnSpPr>
      </xdr:nvCxnSpPr>
      <xdr:spPr bwMode="auto">
        <a:xfrm rot="5400000">
          <a:off x="1052512" y="16111538"/>
          <a:ext cx="2381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</xdr:spPr>
    </xdr:cxnSp>
    <xdr:clientData/>
  </xdr:twoCellAnchor>
  <xdr:twoCellAnchor>
    <xdr:from>
      <xdr:col>1</xdr:col>
      <xdr:colOff>907144</xdr:colOff>
      <xdr:row>87</xdr:row>
      <xdr:rowOff>166309</xdr:rowOff>
    </xdr:from>
    <xdr:to>
      <xdr:col>2</xdr:col>
      <xdr:colOff>483811</xdr:colOff>
      <xdr:row>89</xdr:row>
      <xdr:rowOff>0</xdr:rowOff>
    </xdr:to>
    <xdr:sp macro="" textlink="">
      <xdr:nvSpPr>
        <xdr:cNvPr id="140" name="TextBox 139"/>
        <xdr:cNvSpPr txBox="1"/>
      </xdr:nvSpPr>
      <xdr:spPr>
        <a:xfrm>
          <a:off x="1406073" y="15285357"/>
          <a:ext cx="1118809" cy="2267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" trench width</a:t>
          </a:r>
        </a:p>
      </xdr:txBody>
    </xdr:sp>
    <xdr:clientData/>
  </xdr:twoCellAnchor>
  <xdr:twoCellAnchor>
    <xdr:from>
      <xdr:col>1</xdr:col>
      <xdr:colOff>1228725</xdr:colOff>
      <xdr:row>84</xdr:row>
      <xdr:rowOff>47625</xdr:rowOff>
    </xdr:from>
    <xdr:to>
      <xdr:col>1</xdr:col>
      <xdr:colOff>1228725</xdr:colOff>
      <xdr:row>86</xdr:row>
      <xdr:rowOff>114300</xdr:rowOff>
    </xdr:to>
    <xdr:cxnSp macro="">
      <xdr:nvCxnSpPr>
        <xdr:cNvPr id="10456" name="Straight Arrow Connector 81"/>
        <xdr:cNvCxnSpPr>
          <a:cxnSpLocks noChangeShapeType="1"/>
        </xdr:cNvCxnSpPr>
      </xdr:nvCxnSpPr>
      <xdr:spPr bwMode="auto">
        <a:xfrm rot="5400000">
          <a:off x="1509712" y="15835313"/>
          <a:ext cx="4476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</xdr:spPr>
    </xdr:cxnSp>
    <xdr:clientData/>
  </xdr:twoCellAnchor>
  <xdr:twoCellAnchor>
    <xdr:from>
      <xdr:col>5</xdr:col>
      <xdr:colOff>276225</xdr:colOff>
      <xdr:row>89</xdr:row>
      <xdr:rowOff>180976</xdr:rowOff>
    </xdr:from>
    <xdr:to>
      <xdr:col>7</xdr:col>
      <xdr:colOff>38100</xdr:colOff>
      <xdr:row>91</xdr:row>
      <xdr:rowOff>38100</xdr:rowOff>
    </xdr:to>
    <xdr:sp macro="" textlink="">
      <xdr:nvSpPr>
        <xdr:cNvPr id="57" name="TextBox 56"/>
        <xdr:cNvSpPr txBox="1"/>
      </xdr:nvSpPr>
      <xdr:spPr>
        <a:xfrm>
          <a:off x="5867400" y="16221076"/>
          <a:ext cx="1152525" cy="180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000"/>
            <a:t>Distribution Box</a:t>
          </a:r>
        </a:p>
      </xdr:txBody>
    </xdr:sp>
    <xdr:clientData/>
  </xdr:twoCellAnchor>
  <xdr:twoCellAnchor>
    <xdr:from>
      <xdr:col>4</xdr:col>
      <xdr:colOff>1743076</xdr:colOff>
      <xdr:row>86</xdr:row>
      <xdr:rowOff>133350</xdr:rowOff>
    </xdr:from>
    <xdr:to>
      <xdr:col>5</xdr:col>
      <xdr:colOff>323852</xdr:colOff>
      <xdr:row>90</xdr:row>
      <xdr:rowOff>76200</xdr:rowOff>
    </xdr:to>
    <xdr:cxnSp macro="">
      <xdr:nvCxnSpPr>
        <xdr:cNvPr id="10458" name="Straight Arrow Connector 49"/>
        <xdr:cNvCxnSpPr>
          <a:cxnSpLocks noChangeShapeType="1"/>
          <a:endCxn id="10460" idx="3"/>
        </xdr:cNvCxnSpPr>
      </xdr:nvCxnSpPr>
      <xdr:spPr bwMode="auto">
        <a:xfrm rot="10800000">
          <a:off x="6553201" y="16078200"/>
          <a:ext cx="762001" cy="647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1609725</xdr:colOff>
      <xdr:row>89</xdr:row>
      <xdr:rowOff>114300</xdr:rowOff>
    </xdr:from>
    <xdr:to>
      <xdr:col>4</xdr:col>
      <xdr:colOff>1743075</xdr:colOff>
      <xdr:row>90</xdr:row>
      <xdr:rowOff>38100</xdr:rowOff>
    </xdr:to>
    <xdr:sp macro="" textlink="">
      <xdr:nvSpPr>
        <xdr:cNvPr id="10459" name="Rectangle 96"/>
        <xdr:cNvSpPr>
          <a:spLocks noChangeArrowheads="1"/>
        </xdr:cNvSpPr>
      </xdr:nvSpPr>
      <xdr:spPr bwMode="auto">
        <a:xfrm>
          <a:off x="6419850" y="1657350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1609725</xdr:colOff>
      <xdr:row>86</xdr:row>
      <xdr:rowOff>76200</xdr:rowOff>
    </xdr:from>
    <xdr:to>
      <xdr:col>4</xdr:col>
      <xdr:colOff>1743075</xdr:colOff>
      <xdr:row>87</xdr:row>
      <xdr:rowOff>0</xdr:rowOff>
    </xdr:to>
    <xdr:sp macro="" textlink="">
      <xdr:nvSpPr>
        <xdr:cNvPr id="10460" name="Rectangle 96"/>
        <xdr:cNvSpPr>
          <a:spLocks noChangeArrowheads="1"/>
        </xdr:cNvSpPr>
      </xdr:nvSpPr>
      <xdr:spPr bwMode="auto">
        <a:xfrm>
          <a:off x="6419850" y="1602105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1619250</xdr:colOff>
      <xdr:row>91</xdr:row>
      <xdr:rowOff>123825</xdr:rowOff>
    </xdr:from>
    <xdr:to>
      <xdr:col>4</xdr:col>
      <xdr:colOff>1752600</xdr:colOff>
      <xdr:row>92</xdr:row>
      <xdr:rowOff>66675</xdr:rowOff>
    </xdr:to>
    <xdr:sp macro="" textlink="">
      <xdr:nvSpPr>
        <xdr:cNvPr id="10461" name="Rectangle 96"/>
        <xdr:cNvSpPr>
          <a:spLocks noChangeArrowheads="1"/>
        </xdr:cNvSpPr>
      </xdr:nvSpPr>
      <xdr:spPr bwMode="auto">
        <a:xfrm>
          <a:off x="6429375" y="16964025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1609725</xdr:colOff>
      <xdr:row>83</xdr:row>
      <xdr:rowOff>142875</xdr:rowOff>
    </xdr:from>
    <xdr:to>
      <xdr:col>4</xdr:col>
      <xdr:colOff>1743075</xdr:colOff>
      <xdr:row>84</xdr:row>
      <xdr:rowOff>66675</xdr:rowOff>
    </xdr:to>
    <xdr:sp macro="" textlink="">
      <xdr:nvSpPr>
        <xdr:cNvPr id="10462" name="Rectangle 96"/>
        <xdr:cNvSpPr>
          <a:spLocks noChangeArrowheads="1"/>
        </xdr:cNvSpPr>
      </xdr:nvSpPr>
      <xdr:spPr bwMode="auto">
        <a:xfrm>
          <a:off x="6419850" y="15516225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400050</xdr:colOff>
      <xdr:row>83</xdr:row>
      <xdr:rowOff>171450</xdr:rowOff>
    </xdr:from>
    <xdr:to>
      <xdr:col>5</xdr:col>
      <xdr:colOff>504825</xdr:colOff>
      <xdr:row>84</xdr:row>
      <xdr:rowOff>95250</xdr:rowOff>
    </xdr:to>
    <xdr:sp macro="" textlink="">
      <xdr:nvSpPr>
        <xdr:cNvPr id="10463" name="Oval 107"/>
        <xdr:cNvSpPr>
          <a:spLocks noChangeArrowheads="1"/>
        </xdr:cNvSpPr>
      </xdr:nvSpPr>
      <xdr:spPr bwMode="auto">
        <a:xfrm>
          <a:off x="5991225" y="15544800"/>
          <a:ext cx="104775" cy="114300"/>
        </a:xfrm>
        <a:prstGeom prst="ellipse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id="1" name="List1" displayName="List1" ref="L34:T79" totalsRowShown="0" headerRowDxfId="10" dataDxfId="9">
  <autoFilter ref="L34:T79"/>
  <tableColumns count="9">
    <tableColumn id="1" name="Restriction" dataDxfId="8"/>
    <tableColumn id="2" name="Depth Required" dataDxfId="7"/>
    <tableColumn id="3" name="Slope" dataDxfId="6"/>
    <tableColumn id="4" name="Value" dataDxfId="5"/>
    <tableColumn id="5" name="Grade" dataDxfId="4"/>
    <tableColumn id="7" name="SFLR" dataDxfId="3"/>
    <tableColumn id="6" name="Shape" dataDxfId="2"/>
    <tableColumn id="8" name="Credit" dataDxfId="1"/>
    <tableColumn id="9" name="Column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9"/>
  <sheetViews>
    <sheetView showGridLines="0" tabSelected="1" view="pageLayout" topLeftCell="A68" zoomScaleSheetLayoutView="100" workbookViewId="0">
      <selection activeCell="E99" sqref="E99"/>
    </sheetView>
  </sheetViews>
  <sheetFormatPr baseColWidth="10" defaultColWidth="8.83203125" defaultRowHeight="12" x14ac:dyDescent="0"/>
  <cols>
    <col min="1" max="1" width="7.5" style="1" customWidth="1"/>
    <col min="2" max="2" width="23.1640625" style="2" customWidth="1"/>
    <col min="3" max="3" width="16.83203125" style="2" customWidth="1"/>
    <col min="4" max="4" width="19.5" style="2" customWidth="1"/>
    <col min="5" max="5" width="30.5" style="2" customWidth="1"/>
    <col min="6" max="6" width="12" style="2" customWidth="1"/>
    <col min="7" max="7" width="8.83203125" style="2" customWidth="1"/>
    <col min="8" max="8" width="8.83203125" style="2"/>
    <col min="9" max="9" width="6.1640625" style="2" customWidth="1"/>
    <col min="10" max="10" width="5.5" style="2" customWidth="1"/>
    <col min="11" max="11" width="11.5" style="2" customWidth="1"/>
    <col min="12" max="12" width="11.5" style="107" customWidth="1"/>
    <col min="13" max="14" width="9.6640625" style="107" customWidth="1"/>
    <col min="15" max="15" width="13.6640625" style="107" customWidth="1"/>
    <col min="16" max="20" width="9.6640625" style="107" customWidth="1"/>
    <col min="21" max="21" width="8.83203125" style="107"/>
    <col min="22" max="16384" width="8.83203125" style="2"/>
  </cols>
  <sheetData>
    <row r="1" spans="1:21" ht="15.75" customHeight="1">
      <c r="G1" s="160" t="s">
        <v>194</v>
      </c>
      <c r="I1" s="3"/>
      <c r="K1" s="76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1" ht="17.25" customHeight="1">
      <c r="C2" s="5" t="s">
        <v>182</v>
      </c>
      <c r="H2" s="4"/>
      <c r="K2" s="25"/>
      <c r="L2" s="94"/>
      <c r="M2" s="94"/>
      <c r="N2" s="95"/>
      <c r="O2" s="96"/>
      <c r="P2" s="94"/>
      <c r="Q2" s="93"/>
      <c r="R2" s="95"/>
      <c r="S2" s="94"/>
      <c r="T2" s="94"/>
      <c r="U2" s="93"/>
    </row>
    <row r="3" spans="1:21" s="6" customFormat="1" ht="35.25" customHeight="1">
      <c r="C3" s="90" t="s">
        <v>172</v>
      </c>
      <c r="K3" s="25"/>
      <c r="L3" s="94"/>
      <c r="M3" s="94"/>
      <c r="N3" s="97"/>
      <c r="O3" s="96"/>
      <c r="P3" s="94"/>
      <c r="Q3" s="93"/>
      <c r="R3" s="97"/>
      <c r="S3" s="94"/>
      <c r="T3" s="94"/>
      <c r="U3" s="98"/>
    </row>
    <row r="4" spans="1:21" ht="15">
      <c r="B4" s="53" t="s">
        <v>50</v>
      </c>
      <c r="C4" s="167"/>
      <c r="D4" s="169"/>
      <c r="E4" s="169"/>
      <c r="F4" s="169"/>
      <c r="G4" s="168"/>
      <c r="K4" s="25"/>
      <c r="L4" s="94"/>
      <c r="M4" s="94"/>
      <c r="N4" s="97"/>
      <c r="O4" s="96"/>
      <c r="P4" s="94"/>
      <c r="Q4" s="93"/>
      <c r="R4" s="97"/>
      <c r="S4" s="94"/>
      <c r="T4" s="94"/>
      <c r="U4" s="93"/>
    </row>
    <row r="5" spans="1:21" s="11" customFormat="1" ht="16.5" customHeight="1">
      <c r="A5" s="41"/>
      <c r="B5" s="76" t="s">
        <v>53</v>
      </c>
      <c r="C5" s="167"/>
      <c r="D5" s="168"/>
      <c r="E5" s="54" t="s">
        <v>51</v>
      </c>
      <c r="F5" s="175"/>
      <c r="G5" s="176"/>
      <c r="H5" s="2"/>
      <c r="I5" s="2"/>
      <c r="J5" s="2"/>
      <c r="K5" s="25"/>
      <c r="L5" s="99"/>
      <c r="M5" s="96"/>
      <c r="N5" s="96"/>
      <c r="O5" s="96"/>
      <c r="P5" s="96"/>
      <c r="Q5" s="96"/>
      <c r="R5" s="96"/>
      <c r="S5" s="96"/>
      <c r="T5" s="99"/>
      <c r="U5" s="100"/>
    </row>
    <row r="6" spans="1:21" ht="15">
      <c r="A6" s="41"/>
      <c r="B6" s="76" t="s">
        <v>52</v>
      </c>
      <c r="C6" s="167"/>
      <c r="D6" s="168"/>
      <c r="E6" s="160" t="s">
        <v>54</v>
      </c>
      <c r="F6" s="177"/>
      <c r="G6" s="178"/>
      <c r="J6" s="11"/>
      <c r="K6" s="85"/>
      <c r="L6" s="101"/>
      <c r="M6" s="96"/>
      <c r="N6" s="96"/>
      <c r="O6" s="96"/>
      <c r="P6" s="96"/>
      <c r="Q6" s="96"/>
      <c r="R6" s="96"/>
      <c r="S6" s="96"/>
      <c r="T6" s="97"/>
      <c r="U6" s="93"/>
    </row>
    <row r="7" spans="1:21" ht="15">
      <c r="A7" s="41"/>
      <c r="B7" s="77" t="s">
        <v>76</v>
      </c>
      <c r="C7" s="16"/>
      <c r="D7" s="16"/>
      <c r="F7" s="16"/>
      <c r="G7" s="16"/>
      <c r="J7" s="11"/>
      <c r="K7" s="85"/>
      <c r="L7" s="102"/>
      <c r="M7" s="96"/>
      <c r="N7" s="96"/>
      <c r="O7" s="96"/>
      <c r="P7" s="96"/>
      <c r="Q7" s="96"/>
      <c r="R7" s="96"/>
      <c r="S7" s="96"/>
      <c r="T7" s="102"/>
      <c r="U7" s="93"/>
    </row>
    <row r="8" spans="1:21">
      <c r="A8" s="7" t="s">
        <v>5</v>
      </c>
      <c r="B8" s="8" t="s">
        <v>6</v>
      </c>
      <c r="C8" s="8"/>
      <c r="D8" s="8"/>
      <c r="E8" s="8"/>
      <c r="F8" s="8"/>
      <c r="G8" s="8"/>
      <c r="H8" s="11"/>
      <c r="I8" s="11"/>
      <c r="K8" s="85"/>
      <c r="L8" s="102"/>
      <c r="M8" s="96"/>
      <c r="N8" s="96"/>
      <c r="O8" s="96"/>
      <c r="P8" s="96"/>
      <c r="Q8" s="96"/>
      <c r="R8" s="96"/>
      <c r="S8" s="96"/>
      <c r="T8" s="102"/>
      <c r="U8" s="93"/>
    </row>
    <row r="9" spans="1:21" s="11" customFormat="1">
      <c r="A9" s="7"/>
      <c r="B9" s="14" t="s">
        <v>23</v>
      </c>
      <c r="C9" s="8"/>
      <c r="D9" s="8"/>
      <c r="E9" s="42">
        <v>0</v>
      </c>
      <c r="F9" s="8"/>
      <c r="G9" s="8"/>
      <c r="J9" s="2"/>
      <c r="K9" s="85"/>
      <c r="L9" s="102"/>
      <c r="M9" s="96"/>
      <c r="N9" s="96"/>
      <c r="O9" s="96"/>
      <c r="P9" s="96"/>
      <c r="Q9" s="96"/>
      <c r="R9" s="96"/>
      <c r="S9" s="96"/>
      <c r="T9" s="102"/>
      <c r="U9" s="100"/>
    </row>
    <row r="10" spans="1:21">
      <c r="A10" s="13"/>
      <c r="B10" s="2" t="s">
        <v>24</v>
      </c>
      <c r="E10" s="24">
        <f>E9*150</f>
        <v>0</v>
      </c>
      <c r="F10" s="14" t="s">
        <v>25</v>
      </c>
      <c r="G10" s="14"/>
      <c r="K10" s="85"/>
      <c r="L10" s="102"/>
      <c r="M10" s="96"/>
      <c r="N10" s="96"/>
      <c r="O10" s="96"/>
      <c r="P10" s="96"/>
      <c r="Q10" s="96"/>
      <c r="R10" s="96"/>
      <c r="S10" s="96"/>
      <c r="T10" s="102"/>
      <c r="U10" s="93"/>
    </row>
    <row r="11" spans="1:21">
      <c r="A11" s="13"/>
      <c r="B11" s="14" t="s">
        <v>36</v>
      </c>
      <c r="E11" s="42"/>
      <c r="F11" s="14" t="s">
        <v>7</v>
      </c>
      <c r="G11" s="45">
        <f>MAX(E10,E11)</f>
        <v>0</v>
      </c>
      <c r="I11" s="14"/>
      <c r="K11" s="85"/>
      <c r="L11" s="102"/>
      <c r="M11" s="96"/>
      <c r="N11" s="96"/>
      <c r="O11" s="96"/>
      <c r="P11" s="96"/>
      <c r="Q11" s="96"/>
      <c r="R11" s="96"/>
      <c r="S11" s="96"/>
      <c r="T11" s="102"/>
      <c r="U11" s="93"/>
    </row>
    <row r="12" spans="1:21">
      <c r="A12" s="13"/>
      <c r="B12" s="14"/>
      <c r="E12" s="16"/>
      <c r="F12" s="14"/>
      <c r="G12" s="14"/>
      <c r="H12" s="16"/>
      <c r="I12" s="14"/>
      <c r="J12" s="11"/>
      <c r="K12" s="85"/>
      <c r="L12" s="102"/>
      <c r="M12" s="96"/>
      <c r="N12" s="96"/>
      <c r="O12" s="96"/>
      <c r="P12" s="96"/>
      <c r="Q12" s="96"/>
      <c r="R12" s="96"/>
      <c r="S12" s="96"/>
      <c r="T12" s="102"/>
      <c r="U12" s="93"/>
    </row>
    <row r="13" spans="1:21" s="11" customFormat="1">
      <c r="A13" s="7" t="s">
        <v>12</v>
      </c>
      <c r="B13" s="8" t="s">
        <v>8</v>
      </c>
      <c r="C13" s="8"/>
      <c r="D13" s="8"/>
      <c r="E13" s="8"/>
      <c r="G13" s="8"/>
      <c r="H13" s="2"/>
      <c r="I13" s="2"/>
      <c r="J13" s="2"/>
      <c r="K13" s="85"/>
      <c r="L13" s="102"/>
      <c r="M13" s="96"/>
      <c r="N13" s="96"/>
      <c r="O13" s="96"/>
      <c r="P13" s="96"/>
      <c r="Q13" s="96"/>
      <c r="R13" s="96"/>
      <c r="S13" s="96"/>
      <c r="T13" s="102"/>
      <c r="U13" s="100"/>
    </row>
    <row r="14" spans="1:21" s="11" customFormat="1" ht="14.25" customHeight="1">
      <c r="A14" s="13"/>
      <c r="B14" s="14" t="s">
        <v>9</v>
      </c>
      <c r="C14" s="14"/>
      <c r="E14" s="161" t="s">
        <v>191</v>
      </c>
      <c r="F14" s="8" t="s">
        <v>190</v>
      </c>
      <c r="J14" s="2"/>
      <c r="K14" s="85"/>
      <c r="L14" s="102"/>
      <c r="M14" s="96"/>
      <c r="N14" s="96"/>
      <c r="O14" s="96"/>
      <c r="P14" s="96"/>
      <c r="Q14" s="96"/>
      <c r="R14" s="96"/>
      <c r="S14" s="96"/>
      <c r="T14" s="102"/>
      <c r="U14" s="100"/>
    </row>
    <row r="15" spans="1:21" s="11" customFormat="1">
      <c r="A15" s="13"/>
      <c r="B15" s="14" t="s">
        <v>21</v>
      </c>
      <c r="C15" s="14"/>
      <c r="D15" s="16"/>
      <c r="E15" s="159">
        <v>2</v>
      </c>
      <c r="F15" s="14"/>
      <c r="G15" s="14"/>
      <c r="H15" s="2"/>
      <c r="I15" s="2"/>
      <c r="J15" s="2"/>
      <c r="K15" s="85"/>
      <c r="L15" s="102"/>
      <c r="M15" s="96"/>
      <c r="N15" s="96"/>
      <c r="O15" s="96"/>
      <c r="P15" s="96"/>
      <c r="Q15" s="96"/>
      <c r="R15" s="96"/>
      <c r="S15" s="96"/>
      <c r="T15" s="102"/>
      <c r="U15" s="100"/>
    </row>
    <row r="16" spans="1:21" s="11" customFormat="1">
      <c r="A16" s="1"/>
      <c r="B16" s="2" t="s">
        <v>22</v>
      </c>
      <c r="C16" s="2"/>
      <c r="D16" s="2"/>
      <c r="E16" s="159" t="s">
        <v>186</v>
      </c>
      <c r="F16" s="2"/>
      <c r="G16" s="2"/>
      <c r="H16" s="2"/>
      <c r="I16" s="2"/>
      <c r="K16" s="85"/>
      <c r="L16" s="102"/>
      <c r="M16" s="96"/>
      <c r="N16" s="96"/>
      <c r="O16" s="96"/>
      <c r="P16" s="96"/>
      <c r="Q16" s="96"/>
      <c r="R16" s="96"/>
      <c r="S16" s="96"/>
      <c r="T16" s="102"/>
      <c r="U16" s="100"/>
    </row>
    <row r="17" spans="1:21" s="11" customFormat="1">
      <c r="A17" s="13"/>
      <c r="B17" s="2"/>
      <c r="C17" s="158"/>
      <c r="D17" s="88" t="s">
        <v>112</v>
      </c>
      <c r="E17" s="42"/>
      <c r="F17" s="2"/>
      <c r="G17" s="2"/>
      <c r="H17" s="2"/>
      <c r="I17" s="2"/>
      <c r="K17" s="85"/>
      <c r="L17" s="102"/>
      <c r="M17" s="96"/>
      <c r="N17" s="96"/>
      <c r="O17" s="96"/>
      <c r="P17" s="96"/>
      <c r="Q17" s="96"/>
      <c r="R17" s="96"/>
      <c r="S17" s="96"/>
      <c r="T17" s="102"/>
      <c r="U17" s="100"/>
    </row>
    <row r="18" spans="1:21" s="11" customFormat="1" ht="12.75" customHeight="1">
      <c r="B18" s="2"/>
      <c r="C18" s="2"/>
      <c r="D18" s="2"/>
      <c r="E18" s="2"/>
      <c r="F18" s="23"/>
      <c r="G18" s="2"/>
      <c r="H18" s="2"/>
      <c r="K18" s="85"/>
      <c r="L18" s="102"/>
      <c r="M18" s="96"/>
      <c r="N18" s="96"/>
      <c r="O18" s="96"/>
      <c r="P18" s="96"/>
      <c r="Q18" s="96"/>
      <c r="R18" s="96"/>
      <c r="S18" s="96"/>
      <c r="T18" s="102"/>
      <c r="U18" s="100"/>
    </row>
    <row r="19" spans="1:21" s="11" customFormat="1" ht="12" customHeight="1">
      <c r="A19" s="7"/>
      <c r="B19" s="36" t="s">
        <v>119</v>
      </c>
      <c r="C19" s="37"/>
      <c r="F19" s="16"/>
      <c r="K19" s="85"/>
      <c r="L19" s="102"/>
      <c r="M19" s="96"/>
      <c r="N19" s="96"/>
      <c r="O19" s="96"/>
      <c r="P19" s="96"/>
      <c r="Q19" s="96"/>
      <c r="R19" s="96"/>
      <c r="S19" s="96"/>
      <c r="T19" s="102"/>
      <c r="U19" s="100"/>
    </row>
    <row r="20" spans="1:21" s="11" customFormat="1">
      <c r="A20" s="7"/>
      <c r="B20" s="17" t="s">
        <v>10</v>
      </c>
      <c r="C20" s="17" t="s">
        <v>11</v>
      </c>
      <c r="F20" s="16"/>
      <c r="K20" s="86"/>
      <c r="L20" s="102"/>
      <c r="M20" s="96"/>
      <c r="N20" s="96"/>
      <c r="O20" s="96"/>
      <c r="P20" s="96"/>
      <c r="Q20" s="96"/>
      <c r="R20" s="96"/>
      <c r="S20" s="96"/>
      <c r="T20" s="93"/>
      <c r="U20" s="100"/>
    </row>
    <row r="21" spans="1:21">
      <c r="A21" s="7"/>
      <c r="B21" s="18" t="s">
        <v>13</v>
      </c>
      <c r="C21" s="18" t="s">
        <v>14</v>
      </c>
      <c r="D21" s="11"/>
      <c r="E21" s="11"/>
      <c r="F21" s="16"/>
      <c r="G21" s="11"/>
      <c r="H21" s="11"/>
      <c r="I21" s="11"/>
      <c r="J21" s="11"/>
      <c r="K21" s="86"/>
      <c r="L21" s="102"/>
      <c r="M21" s="96"/>
      <c r="N21" s="96"/>
      <c r="O21" s="96"/>
      <c r="P21" s="96"/>
      <c r="Q21" s="96"/>
      <c r="R21" s="96"/>
      <c r="S21" s="96"/>
      <c r="T21" s="93"/>
      <c r="U21" s="93"/>
    </row>
    <row r="22" spans="1:21" ht="14.25" customHeight="1">
      <c r="A22" s="7"/>
      <c r="B22" s="19" t="s">
        <v>15</v>
      </c>
      <c r="C22" s="38">
        <v>1000</v>
      </c>
      <c r="D22" s="11"/>
      <c r="E22" s="11"/>
      <c r="F22" s="16"/>
      <c r="G22" s="11"/>
      <c r="H22" s="11"/>
      <c r="I22" s="11"/>
      <c r="J22" s="11"/>
      <c r="K22" s="86"/>
      <c r="L22" s="102"/>
      <c r="M22" s="96"/>
      <c r="N22" s="96"/>
      <c r="O22" s="96"/>
      <c r="P22" s="96"/>
      <c r="Q22" s="96"/>
      <c r="R22" s="96"/>
      <c r="S22" s="96"/>
      <c r="T22" s="93"/>
      <c r="U22" s="93"/>
    </row>
    <row r="23" spans="1:21">
      <c r="A23" s="7"/>
      <c r="B23" s="43">
        <v>3</v>
      </c>
      <c r="C23" s="39">
        <v>1500</v>
      </c>
      <c r="D23" s="11"/>
      <c r="E23" s="11"/>
      <c r="F23" s="16"/>
      <c r="G23" s="11"/>
      <c r="H23" s="11"/>
      <c r="I23" s="11"/>
      <c r="J23" s="11"/>
      <c r="K23" s="86"/>
      <c r="L23" s="102"/>
      <c r="M23" s="96"/>
      <c r="N23" s="96"/>
      <c r="O23" s="96"/>
      <c r="P23" s="96"/>
      <c r="Q23" s="96"/>
      <c r="R23" s="96"/>
      <c r="S23" s="96"/>
      <c r="T23" s="93"/>
      <c r="U23" s="93"/>
    </row>
    <row r="24" spans="1:21">
      <c r="A24" s="7"/>
      <c r="B24" s="20" t="s">
        <v>26</v>
      </c>
      <c r="C24" s="39">
        <v>2000</v>
      </c>
      <c r="D24" s="11"/>
      <c r="E24" s="11"/>
      <c r="F24" s="16"/>
      <c r="G24" s="11"/>
      <c r="H24" s="11"/>
      <c r="I24" s="11"/>
      <c r="K24" s="86"/>
      <c r="L24" s="102"/>
      <c r="M24" s="96"/>
      <c r="N24" s="96"/>
      <c r="O24" s="96"/>
      <c r="P24" s="96"/>
      <c r="Q24" s="96"/>
      <c r="R24" s="96"/>
      <c r="S24" s="96"/>
      <c r="T24" s="93"/>
      <c r="U24" s="93"/>
    </row>
    <row r="25" spans="1:21">
      <c r="A25" s="11"/>
      <c r="B25" s="21" t="s">
        <v>27</v>
      </c>
      <c r="C25" s="40" t="s">
        <v>28</v>
      </c>
      <c r="D25" s="11"/>
      <c r="E25" s="11"/>
      <c r="F25" s="16"/>
      <c r="G25" s="11"/>
      <c r="H25" s="11"/>
      <c r="I25" s="11"/>
      <c r="K25" s="86"/>
      <c r="L25" s="102"/>
      <c r="M25" s="96"/>
      <c r="N25" s="96"/>
      <c r="O25" s="96"/>
      <c r="P25" s="96"/>
      <c r="Q25" s="96"/>
      <c r="R25" s="96"/>
      <c r="S25" s="96"/>
      <c r="T25" s="93"/>
      <c r="U25" s="93"/>
    </row>
    <row r="26" spans="1:21" s="14" customFormat="1">
      <c r="B26" s="11"/>
      <c r="C26" s="11"/>
      <c r="D26" s="11"/>
      <c r="E26" s="11"/>
      <c r="F26" s="11"/>
      <c r="G26" s="11"/>
      <c r="H26" s="11"/>
      <c r="I26" s="2"/>
      <c r="J26" s="2"/>
      <c r="K26" s="86"/>
      <c r="L26" s="102"/>
      <c r="M26" s="96"/>
      <c r="N26" s="96"/>
      <c r="O26" s="96"/>
      <c r="P26" s="96"/>
      <c r="Q26" s="96"/>
      <c r="R26" s="96"/>
      <c r="S26" s="96"/>
      <c r="T26" s="93"/>
      <c r="U26" s="93"/>
    </row>
    <row r="27" spans="1:21" ht="15.75" customHeight="1">
      <c r="A27" s="7" t="s">
        <v>16</v>
      </c>
      <c r="B27" s="8" t="s">
        <v>1</v>
      </c>
      <c r="C27" s="8"/>
      <c r="D27" s="8"/>
      <c r="E27" s="8"/>
      <c r="F27" s="8"/>
      <c r="K27" s="86"/>
      <c r="L27" s="102"/>
      <c r="M27" s="96"/>
      <c r="N27" s="96"/>
      <c r="O27" s="96"/>
      <c r="P27" s="96"/>
      <c r="Q27" s="96"/>
      <c r="R27" s="96"/>
      <c r="S27" s="96"/>
      <c r="T27" s="93"/>
      <c r="U27" s="93"/>
    </row>
    <row r="28" spans="1:21" ht="14.25" customHeight="1">
      <c r="A28" s="22"/>
      <c r="B28" s="14" t="s">
        <v>55</v>
      </c>
      <c r="C28" s="42" t="s">
        <v>29</v>
      </c>
      <c r="D28" s="44" t="s">
        <v>56</v>
      </c>
      <c r="E28" s="87">
        <v>0</v>
      </c>
      <c r="F28" s="14" t="s">
        <v>85</v>
      </c>
      <c r="G28" s="14"/>
      <c r="K28" s="86"/>
      <c r="L28" s="102"/>
      <c r="M28" s="96"/>
      <c r="N28" s="96"/>
      <c r="O28" s="96"/>
      <c r="P28" s="96"/>
      <c r="Q28" s="96"/>
      <c r="R28" s="96"/>
      <c r="S28" s="96"/>
      <c r="T28" s="93"/>
      <c r="U28" s="93"/>
    </row>
    <row r="29" spans="1:21" s="11" customFormat="1">
      <c r="A29" s="22"/>
      <c r="B29" s="9" t="s">
        <v>30</v>
      </c>
      <c r="C29" s="42" t="s">
        <v>193</v>
      </c>
      <c r="D29" s="44" t="s">
        <v>86</v>
      </c>
      <c r="E29" s="181" t="s">
        <v>104</v>
      </c>
      <c r="F29" s="182"/>
      <c r="G29" s="14"/>
      <c r="H29" s="2"/>
      <c r="I29" s="2"/>
      <c r="J29" s="14"/>
      <c r="K29" s="86"/>
      <c r="L29" s="102"/>
      <c r="M29" s="96"/>
      <c r="N29" s="96"/>
      <c r="O29" s="96"/>
      <c r="P29" s="96"/>
      <c r="Q29" s="96"/>
      <c r="R29" s="96"/>
      <c r="S29" s="96"/>
      <c r="T29" s="93"/>
      <c r="U29" s="100"/>
    </row>
    <row r="30" spans="1:21" ht="14.25" customHeight="1">
      <c r="A30" s="22"/>
      <c r="B30" s="2" t="s">
        <v>32</v>
      </c>
      <c r="C30" s="42" t="s">
        <v>65</v>
      </c>
      <c r="D30" s="44" t="s">
        <v>33</v>
      </c>
      <c r="E30" s="183" t="s">
        <v>61</v>
      </c>
      <c r="F30" s="182"/>
      <c r="K30" s="86"/>
      <c r="L30" s="102"/>
      <c r="M30" s="96"/>
      <c r="N30" s="96"/>
      <c r="O30" s="96"/>
      <c r="P30" s="96"/>
      <c r="Q30" s="96"/>
      <c r="R30" s="96"/>
      <c r="S30" s="96"/>
      <c r="T30" s="93"/>
      <c r="U30" s="93"/>
    </row>
    <row r="31" spans="1:21" ht="15" customHeight="1">
      <c r="A31" s="22"/>
      <c r="B31" s="14" t="s">
        <v>34</v>
      </c>
      <c r="C31" s="149">
        <v>0</v>
      </c>
      <c r="D31" s="14" t="s">
        <v>171</v>
      </c>
      <c r="G31" s="14"/>
      <c r="K31" s="86"/>
      <c r="L31" s="102"/>
      <c r="M31" s="96"/>
      <c r="N31" s="96"/>
      <c r="O31" s="96"/>
      <c r="P31" s="96"/>
      <c r="Q31" s="96"/>
      <c r="R31" s="96"/>
      <c r="S31" s="96"/>
      <c r="T31" s="93"/>
      <c r="U31" s="93"/>
    </row>
    <row r="32" spans="1:21" ht="13">
      <c r="A32" s="22"/>
      <c r="B32" s="14" t="s">
        <v>149</v>
      </c>
      <c r="C32" s="150">
        <v>0</v>
      </c>
      <c r="D32" s="14" t="s">
        <v>150</v>
      </c>
      <c r="G32" s="14"/>
      <c r="J32" s="11"/>
      <c r="K32" s="86"/>
      <c r="L32" s="102"/>
      <c r="M32" s="96"/>
      <c r="N32" s="96"/>
      <c r="O32" s="96"/>
      <c r="P32" s="96"/>
      <c r="Q32" s="96"/>
      <c r="R32" s="96"/>
      <c r="S32" s="96"/>
      <c r="T32" s="93"/>
      <c r="U32" s="93"/>
    </row>
    <row r="33" spans="1:24" ht="15.75" customHeight="1">
      <c r="A33" s="22"/>
      <c r="B33" s="2" t="s">
        <v>146</v>
      </c>
      <c r="C33" s="59" t="s">
        <v>148</v>
      </c>
      <c r="D33" s="44" t="s">
        <v>20</v>
      </c>
      <c r="E33" s="59">
        <v>0</v>
      </c>
      <c r="F33" s="14"/>
      <c r="G33" s="14"/>
      <c r="I33" s="11"/>
      <c r="K33" s="70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70"/>
      <c r="W33" s="70"/>
      <c r="X33" s="70"/>
    </row>
    <row r="34" spans="1:24" ht="15.75" customHeight="1">
      <c r="B34" s="2" t="s">
        <v>72</v>
      </c>
      <c r="C34" s="179" t="s">
        <v>121</v>
      </c>
      <c r="D34" s="180"/>
      <c r="E34" s="11"/>
      <c r="F34" s="14"/>
      <c r="K34" s="70"/>
      <c r="L34" s="104" t="s">
        <v>38</v>
      </c>
      <c r="M34" s="104" t="s">
        <v>39</v>
      </c>
      <c r="N34" s="104" t="s">
        <v>2</v>
      </c>
      <c r="O34" s="104" t="s">
        <v>49</v>
      </c>
      <c r="P34" s="104" t="s">
        <v>58</v>
      </c>
      <c r="Q34" s="104" t="s">
        <v>69</v>
      </c>
      <c r="R34" s="104" t="s">
        <v>63</v>
      </c>
      <c r="S34" s="104" t="s">
        <v>70</v>
      </c>
      <c r="T34" s="104" t="s">
        <v>127</v>
      </c>
      <c r="U34" s="105" t="s">
        <v>86</v>
      </c>
      <c r="V34" s="70"/>
      <c r="W34" s="70"/>
      <c r="X34" s="70"/>
    </row>
    <row r="35" spans="1:24" ht="13.5" customHeight="1">
      <c r="B35" s="2" t="s">
        <v>71</v>
      </c>
      <c r="C35" s="74">
        <v>0</v>
      </c>
      <c r="D35" s="44" t="s">
        <v>44</v>
      </c>
      <c r="E35" s="74">
        <v>0</v>
      </c>
      <c r="F35" s="14" t="s">
        <v>17</v>
      </c>
      <c r="G35" s="8"/>
      <c r="H35" s="8"/>
      <c r="K35" s="70"/>
      <c r="L35" s="103" t="s">
        <v>73</v>
      </c>
      <c r="M35" s="103"/>
      <c r="N35" s="103"/>
      <c r="O35" s="103"/>
      <c r="P35" s="103"/>
      <c r="Q35" s="106">
        <v>1</v>
      </c>
      <c r="R35" s="103"/>
      <c r="S35" s="103" t="s">
        <v>73</v>
      </c>
      <c r="T35" s="103">
        <v>0</v>
      </c>
      <c r="V35" s="70"/>
      <c r="W35" s="70"/>
      <c r="X35" s="70"/>
    </row>
    <row r="36" spans="1:24" ht="14.25" customHeight="1">
      <c r="A36" s="7" t="s">
        <v>18</v>
      </c>
      <c r="B36" s="8" t="s">
        <v>45</v>
      </c>
      <c r="C36" s="14"/>
      <c r="D36" s="14"/>
      <c r="E36" s="14"/>
      <c r="F36" s="14"/>
      <c r="G36" s="14"/>
      <c r="H36" s="14"/>
      <c r="K36" s="70"/>
      <c r="L36" s="103" t="s">
        <v>29</v>
      </c>
      <c r="M36" s="103">
        <v>18</v>
      </c>
      <c r="N36" s="103"/>
      <c r="O36" s="103"/>
      <c r="P36" s="103" t="s">
        <v>60</v>
      </c>
      <c r="Q36" s="106">
        <v>0.82</v>
      </c>
      <c r="R36" s="103" t="s">
        <v>65</v>
      </c>
      <c r="S36" s="103" t="s">
        <v>122</v>
      </c>
      <c r="T36" s="103">
        <v>12</v>
      </c>
      <c r="U36" s="94" t="s">
        <v>87</v>
      </c>
      <c r="V36" s="70"/>
      <c r="W36" s="70"/>
      <c r="X36" s="70"/>
    </row>
    <row r="37" spans="1:24" ht="15" customHeight="1">
      <c r="A37" s="114"/>
      <c r="B37" s="11" t="s">
        <v>115</v>
      </c>
      <c r="C37" s="14" t="s">
        <v>116</v>
      </c>
      <c r="D37" s="23"/>
      <c r="E37" s="74" t="e">
        <f>G11/C32</f>
        <v>#DIV/0!</v>
      </c>
      <c r="F37" s="116" t="s">
        <v>117</v>
      </c>
      <c r="K37" s="70"/>
      <c r="L37" s="103" t="s">
        <v>40</v>
      </c>
      <c r="M37" s="103">
        <v>18</v>
      </c>
      <c r="N37" s="103">
        <v>3</v>
      </c>
      <c r="O37" s="103" t="s">
        <v>46</v>
      </c>
      <c r="P37" s="103" t="s">
        <v>59</v>
      </c>
      <c r="Q37" s="106"/>
      <c r="R37" s="103" t="s">
        <v>64</v>
      </c>
      <c r="S37" s="117" t="s">
        <v>120</v>
      </c>
      <c r="T37" s="103">
        <v>18</v>
      </c>
      <c r="U37" s="94" t="s">
        <v>88</v>
      </c>
      <c r="V37" s="70"/>
      <c r="W37" s="70"/>
      <c r="X37" s="70"/>
    </row>
    <row r="38" spans="1:24" ht="11.25" customHeight="1">
      <c r="A38" s="114"/>
      <c r="B38" s="11"/>
      <c r="C38" s="115"/>
      <c r="D38" s="23"/>
      <c r="E38" s="16"/>
      <c r="F38" s="88"/>
      <c r="K38" s="70"/>
      <c r="L38" s="103" t="s">
        <v>42</v>
      </c>
      <c r="M38" s="103">
        <v>18</v>
      </c>
      <c r="N38" s="103">
        <v>4</v>
      </c>
      <c r="O38" s="103" t="s">
        <v>47</v>
      </c>
      <c r="P38" s="103" t="s">
        <v>61</v>
      </c>
      <c r="Q38" s="106"/>
      <c r="R38" s="103" t="s">
        <v>128</v>
      </c>
      <c r="S38" s="117" t="s">
        <v>121</v>
      </c>
      <c r="T38" s="103">
        <v>24</v>
      </c>
      <c r="U38" s="94" t="s">
        <v>89</v>
      </c>
      <c r="V38" s="70"/>
      <c r="W38" s="70"/>
      <c r="X38" s="70"/>
    </row>
    <row r="39" spans="1:24">
      <c r="A39" s="7" t="s">
        <v>19</v>
      </c>
      <c r="B39" s="8" t="s">
        <v>75</v>
      </c>
      <c r="C39" s="14" t="s">
        <v>81</v>
      </c>
      <c r="D39" s="78">
        <v>24</v>
      </c>
      <c r="E39" s="14" t="s">
        <v>17</v>
      </c>
      <c r="F39" s="14"/>
      <c r="G39" s="14"/>
      <c r="H39" s="14"/>
      <c r="K39" s="70"/>
      <c r="L39" s="103" t="s">
        <v>43</v>
      </c>
      <c r="M39" s="103">
        <v>36</v>
      </c>
      <c r="N39" s="103">
        <v>5</v>
      </c>
      <c r="O39" s="103"/>
      <c r="P39" s="103" t="s">
        <v>62</v>
      </c>
      <c r="Q39" s="106"/>
      <c r="R39" s="103" t="s">
        <v>66</v>
      </c>
      <c r="S39" s="117"/>
      <c r="T39" s="103"/>
      <c r="U39" s="108" t="s">
        <v>90</v>
      </c>
      <c r="V39" s="70"/>
      <c r="W39" s="70"/>
      <c r="X39" s="70"/>
    </row>
    <row r="40" spans="1:24" ht="12" customHeight="1">
      <c r="A40" s="13"/>
      <c r="B40" s="14"/>
      <c r="C40" s="14"/>
      <c r="D40" s="14"/>
      <c r="E40" s="14"/>
      <c r="F40" s="14"/>
      <c r="G40" s="14"/>
      <c r="H40" s="14"/>
      <c r="K40" s="70"/>
      <c r="L40" s="103" t="s">
        <v>41</v>
      </c>
      <c r="M40" s="103">
        <v>36</v>
      </c>
      <c r="N40" s="103">
        <v>6</v>
      </c>
      <c r="O40" s="103"/>
      <c r="P40" s="103"/>
      <c r="Q40" s="106"/>
      <c r="R40" s="103" t="s">
        <v>67</v>
      </c>
      <c r="S40" s="103"/>
      <c r="T40" s="103"/>
      <c r="U40" s="108" t="s">
        <v>91</v>
      </c>
      <c r="V40" s="70"/>
      <c r="W40" s="70"/>
      <c r="X40" s="70"/>
    </row>
    <row r="41" spans="1:24" ht="12.75" customHeight="1">
      <c r="A41" s="7" t="s">
        <v>31</v>
      </c>
      <c r="B41" s="8" t="s">
        <v>74</v>
      </c>
      <c r="C41" s="14" t="s">
        <v>48</v>
      </c>
      <c r="D41" s="156" t="e">
        <f>G11/C31</f>
        <v>#DIV/0!</v>
      </c>
      <c r="E41" s="14" t="s">
        <v>35</v>
      </c>
      <c r="F41" s="14"/>
      <c r="G41" s="14"/>
      <c r="H41" s="14"/>
      <c r="K41" s="70"/>
      <c r="L41" s="103"/>
      <c r="M41" s="103"/>
      <c r="N41" s="103"/>
      <c r="O41" s="103"/>
      <c r="P41" s="103"/>
      <c r="Q41" s="106"/>
      <c r="R41" s="103" t="s">
        <v>68</v>
      </c>
      <c r="S41" s="103"/>
      <c r="T41" s="103"/>
      <c r="U41" s="108" t="s">
        <v>92</v>
      </c>
      <c r="V41" s="70"/>
      <c r="W41" s="70"/>
      <c r="X41" s="70"/>
    </row>
    <row r="42" spans="1:24" s="11" customFormat="1" ht="12" customHeight="1">
      <c r="A42" s="13"/>
      <c r="B42" s="14"/>
      <c r="C42" s="14"/>
      <c r="D42" s="14"/>
      <c r="E42" s="14"/>
      <c r="F42" s="75" t="e">
        <f>(E37/D41)/(D39/12)</f>
        <v>#DIV/0!</v>
      </c>
      <c r="G42" s="14"/>
      <c r="H42" s="14"/>
      <c r="I42" s="2"/>
      <c r="J42" s="2"/>
      <c r="K42" s="71"/>
      <c r="L42" s="103"/>
      <c r="M42" s="103"/>
      <c r="N42" s="104"/>
      <c r="O42" s="104"/>
      <c r="P42" s="104"/>
      <c r="Q42" s="109"/>
      <c r="R42" s="104"/>
      <c r="S42" s="104"/>
      <c r="T42" s="103"/>
      <c r="U42" s="108" t="s">
        <v>93</v>
      </c>
      <c r="V42" s="71"/>
      <c r="W42" s="71"/>
      <c r="X42" s="71"/>
    </row>
    <row r="43" spans="1:24">
      <c r="A43" s="7" t="s">
        <v>37</v>
      </c>
      <c r="B43" s="52" t="s">
        <v>151</v>
      </c>
      <c r="C43" s="74" t="e">
        <f>E37/(D39/12)</f>
        <v>#DIV/0!</v>
      </c>
      <c r="K43" s="72"/>
      <c r="L43" s="103"/>
      <c r="M43" s="103"/>
      <c r="N43" s="103"/>
      <c r="O43" s="103"/>
      <c r="P43" s="103"/>
      <c r="Q43" s="106"/>
      <c r="R43" s="103"/>
      <c r="S43" s="103"/>
      <c r="T43" s="103"/>
      <c r="U43" s="94" t="s">
        <v>94</v>
      </c>
      <c r="V43" s="70"/>
      <c r="W43" s="70"/>
      <c r="X43" s="70"/>
    </row>
    <row r="44" spans="1:24" ht="12" customHeight="1">
      <c r="A44" s="7"/>
      <c r="B44" s="52"/>
      <c r="C44" s="126"/>
      <c r="D44" s="125"/>
      <c r="E44" s="128" t="e">
        <f>C43/C45</f>
        <v>#DIV/0!</v>
      </c>
      <c r="K44" s="72"/>
      <c r="L44" s="103" t="s">
        <v>109</v>
      </c>
      <c r="M44" s="103"/>
      <c r="N44" s="103">
        <v>12</v>
      </c>
      <c r="O44" s="103"/>
      <c r="P44" s="103" t="s">
        <v>174</v>
      </c>
      <c r="Q44" s="106"/>
      <c r="R44" s="103" t="s">
        <v>147</v>
      </c>
      <c r="S44" s="103"/>
      <c r="T44" s="103"/>
      <c r="U44" s="94" t="s">
        <v>95</v>
      </c>
      <c r="V44" s="70"/>
      <c r="W44" s="70"/>
      <c r="X44" s="70"/>
    </row>
    <row r="45" spans="1:24" ht="15" customHeight="1">
      <c r="A45" s="7" t="s">
        <v>153</v>
      </c>
      <c r="B45" s="127" t="s">
        <v>118</v>
      </c>
      <c r="C45" s="157">
        <v>3</v>
      </c>
      <c r="E45" s="125" t="s">
        <v>152</v>
      </c>
      <c r="F45" s="74" t="e">
        <f>MAX(E44,D41)</f>
        <v>#DIV/0!</v>
      </c>
      <c r="G45" s="116" t="s">
        <v>160</v>
      </c>
      <c r="K45" s="73"/>
      <c r="L45" s="103" t="s">
        <v>73</v>
      </c>
      <c r="M45" s="103"/>
      <c r="N45" s="103">
        <v>13</v>
      </c>
      <c r="O45" s="103"/>
      <c r="P45" s="103" t="s">
        <v>175</v>
      </c>
      <c r="Q45" s="106"/>
      <c r="R45" s="103" t="s">
        <v>148</v>
      </c>
      <c r="S45" s="103"/>
      <c r="T45" s="103"/>
      <c r="U45" s="110" t="s">
        <v>96</v>
      </c>
      <c r="V45" s="70"/>
      <c r="W45" s="70"/>
      <c r="X45" s="70"/>
    </row>
    <row r="46" spans="1:24" ht="12" customHeight="1">
      <c r="A46" s="13"/>
      <c r="B46" s="14"/>
      <c r="D46" s="14"/>
      <c r="E46" s="14"/>
      <c r="F46" s="14"/>
      <c r="G46" s="14"/>
      <c r="H46" s="14"/>
      <c r="K46" s="70"/>
      <c r="L46" s="103" t="s">
        <v>191</v>
      </c>
      <c r="M46" s="103"/>
      <c r="N46" s="103">
        <v>14</v>
      </c>
      <c r="O46" s="103"/>
      <c r="P46" s="103" t="s">
        <v>176</v>
      </c>
      <c r="Q46" s="106"/>
      <c r="R46" s="103"/>
      <c r="S46" s="103"/>
      <c r="T46" s="103"/>
      <c r="U46" s="110" t="s">
        <v>97</v>
      </c>
      <c r="V46" s="70"/>
      <c r="W46" s="70"/>
      <c r="X46" s="70"/>
    </row>
    <row r="47" spans="1:24">
      <c r="A47" s="7" t="s">
        <v>154</v>
      </c>
      <c r="B47" s="8" t="s">
        <v>77</v>
      </c>
      <c r="C47" s="156">
        <v>18</v>
      </c>
      <c r="D47" s="8" t="s">
        <v>78</v>
      </c>
      <c r="E47" s="32" t="s">
        <v>158</v>
      </c>
      <c r="F47" s="74" t="e">
        <f>F45*C45*(D39/12)</f>
        <v>#DIV/0!</v>
      </c>
      <c r="G47" s="116" t="s">
        <v>117</v>
      </c>
      <c r="K47" s="70"/>
      <c r="L47" s="103" t="s">
        <v>192</v>
      </c>
      <c r="M47" s="103"/>
      <c r="N47" s="103">
        <v>15</v>
      </c>
      <c r="O47" s="103"/>
      <c r="P47" s="103" t="s">
        <v>123</v>
      </c>
      <c r="Q47" s="106"/>
      <c r="R47" s="103"/>
      <c r="S47" s="103"/>
      <c r="T47" s="103"/>
      <c r="U47" s="110" t="s">
        <v>98</v>
      </c>
      <c r="V47" s="70"/>
      <c r="W47" s="70"/>
      <c r="X47" s="70"/>
    </row>
    <row r="48" spans="1:24">
      <c r="A48" s="13"/>
      <c r="D48" s="14"/>
      <c r="E48" s="14"/>
      <c r="F48" s="14"/>
      <c r="G48" s="14"/>
      <c r="H48" s="14"/>
      <c r="K48" s="81"/>
      <c r="L48" s="103" t="s">
        <v>110</v>
      </c>
      <c r="M48" s="111"/>
      <c r="N48" s="111">
        <v>16</v>
      </c>
      <c r="O48" s="111"/>
      <c r="P48" s="103" t="s">
        <v>124</v>
      </c>
      <c r="Q48" s="106"/>
      <c r="R48" s="103"/>
      <c r="S48" s="103"/>
      <c r="T48" s="103"/>
      <c r="U48" s="110" t="s">
        <v>99</v>
      </c>
      <c r="V48" s="70"/>
      <c r="W48" s="70"/>
      <c r="X48" s="70"/>
    </row>
    <row r="49" spans="1:24">
      <c r="A49" s="7" t="s">
        <v>155</v>
      </c>
      <c r="B49" s="8" t="s">
        <v>159</v>
      </c>
      <c r="C49" s="2" t="s">
        <v>80</v>
      </c>
      <c r="D49" s="14"/>
      <c r="E49" s="8" t="s">
        <v>79</v>
      </c>
      <c r="H49" s="14"/>
      <c r="K49" s="82"/>
      <c r="L49" s="103" t="s">
        <v>188</v>
      </c>
      <c r="M49" s="111"/>
      <c r="N49" s="111">
        <v>17</v>
      </c>
      <c r="O49" s="111"/>
      <c r="P49" s="103" t="s">
        <v>177</v>
      </c>
      <c r="Q49" s="106"/>
      <c r="R49" s="103"/>
      <c r="S49" s="103"/>
      <c r="T49" s="103"/>
      <c r="U49" s="110" t="s">
        <v>101</v>
      </c>
      <c r="V49" s="70"/>
      <c r="W49" s="70"/>
      <c r="X49" s="70"/>
    </row>
    <row r="50" spans="1:24">
      <c r="A50" s="13"/>
      <c r="B50" s="14"/>
      <c r="D50" s="14"/>
      <c r="E50" s="14"/>
      <c r="F50" s="14"/>
      <c r="G50" s="14"/>
      <c r="H50" s="14"/>
      <c r="K50" s="81"/>
      <c r="L50" s="103" t="s">
        <v>189</v>
      </c>
      <c r="M50" s="111"/>
      <c r="N50" s="111">
        <v>18</v>
      </c>
      <c r="O50" s="111"/>
      <c r="P50" s="103" t="s">
        <v>125</v>
      </c>
      <c r="Q50" s="106"/>
      <c r="R50" s="103"/>
      <c r="S50" s="103"/>
      <c r="T50" s="103"/>
      <c r="U50" s="110" t="s">
        <v>100</v>
      </c>
      <c r="V50" s="70"/>
      <c r="W50" s="70"/>
      <c r="X50" s="70"/>
    </row>
    <row r="51" spans="1:24" ht="14.25" customHeight="1">
      <c r="A51" s="13"/>
      <c r="B51" s="8"/>
      <c r="C51" s="14"/>
      <c r="D51" s="8"/>
      <c r="E51" s="55"/>
      <c r="F51" s="14"/>
      <c r="G51" s="14"/>
      <c r="H51" s="14"/>
      <c r="K51" s="81"/>
      <c r="L51" s="103" t="s">
        <v>111</v>
      </c>
      <c r="M51" s="112"/>
      <c r="N51" s="112">
        <v>19</v>
      </c>
      <c r="O51" s="111"/>
      <c r="P51" s="103" t="s">
        <v>178</v>
      </c>
      <c r="Q51" s="106"/>
      <c r="R51" s="103"/>
      <c r="S51" s="103"/>
      <c r="T51" s="103"/>
      <c r="U51" s="110" t="s">
        <v>102</v>
      </c>
      <c r="V51" s="70"/>
      <c r="W51" s="70"/>
      <c r="X51" s="70"/>
    </row>
    <row r="52" spans="1:24" s="11" customFormat="1">
      <c r="A52" s="13"/>
      <c r="B52" s="14"/>
      <c r="C52" s="14"/>
      <c r="D52" s="91" t="s">
        <v>157</v>
      </c>
      <c r="E52" s="55"/>
      <c r="F52" s="14"/>
      <c r="G52" s="14"/>
      <c r="H52" s="14"/>
      <c r="I52" s="2"/>
      <c r="J52" s="2"/>
      <c r="K52" s="81"/>
      <c r="L52" s="103" t="s">
        <v>114</v>
      </c>
      <c r="M52" s="112"/>
      <c r="N52" s="112">
        <v>2</v>
      </c>
      <c r="O52" s="111"/>
      <c r="P52" s="103" t="s">
        <v>126</v>
      </c>
      <c r="Q52" s="112"/>
      <c r="R52" s="103"/>
      <c r="S52" s="103"/>
      <c r="T52" s="103"/>
      <c r="U52" s="110" t="s">
        <v>103</v>
      </c>
      <c r="V52" s="71"/>
      <c r="W52" s="71"/>
      <c r="X52" s="71"/>
    </row>
    <row r="53" spans="1:24" s="11" customFormat="1">
      <c r="A53" s="7"/>
      <c r="B53" s="29"/>
      <c r="C53" s="2"/>
      <c r="D53" s="2"/>
      <c r="E53" s="35"/>
      <c r="F53" s="35"/>
      <c r="G53" s="2"/>
      <c r="H53" s="2"/>
      <c r="I53" s="2"/>
      <c r="J53" s="2"/>
      <c r="K53" s="83"/>
      <c r="L53" s="103"/>
      <c r="M53" s="112"/>
      <c r="N53" s="112"/>
      <c r="O53" s="111"/>
      <c r="P53" s="103" t="s">
        <v>179</v>
      </c>
      <c r="Q53" s="106"/>
      <c r="R53" s="103"/>
      <c r="S53" s="103"/>
      <c r="T53" s="103"/>
      <c r="U53" s="110" t="s">
        <v>104</v>
      </c>
      <c r="V53" s="71"/>
      <c r="W53" s="71"/>
      <c r="X53" s="71"/>
    </row>
    <row r="54" spans="1:24">
      <c r="A54" s="13"/>
      <c r="B54" s="35"/>
      <c r="C54" s="155">
        <f>D39</f>
        <v>24</v>
      </c>
      <c r="D54" s="89" t="s">
        <v>82</v>
      </c>
      <c r="K54" s="81"/>
      <c r="L54" s="103">
        <v>5</v>
      </c>
      <c r="M54" s="112"/>
      <c r="N54" s="112"/>
      <c r="O54" s="111"/>
      <c r="P54" s="103" t="s">
        <v>180</v>
      </c>
      <c r="Q54" s="106"/>
      <c r="R54" s="103"/>
      <c r="S54" s="103"/>
      <c r="T54" s="103"/>
      <c r="U54" s="110" t="s">
        <v>105</v>
      </c>
      <c r="V54" s="70"/>
      <c r="W54" s="70"/>
      <c r="X54" s="70"/>
    </row>
    <row r="55" spans="1:24" ht="14.25" customHeight="1">
      <c r="A55" s="13"/>
      <c r="E55" s="35"/>
      <c r="K55" s="81"/>
      <c r="L55" s="103">
        <v>3</v>
      </c>
      <c r="M55" s="111"/>
      <c r="N55" s="111"/>
      <c r="O55" s="111"/>
      <c r="P55" s="103" t="s">
        <v>183</v>
      </c>
      <c r="Q55" s="106"/>
      <c r="R55" s="103"/>
      <c r="S55" s="103"/>
      <c r="T55" s="103"/>
      <c r="U55" s="110" t="s">
        <v>106</v>
      </c>
      <c r="V55" s="70"/>
      <c r="W55" s="70"/>
      <c r="X55" s="70"/>
    </row>
    <row r="56" spans="1:24" ht="12.75" customHeight="1">
      <c r="A56" s="13"/>
      <c r="B56" s="26" t="s">
        <v>3</v>
      </c>
      <c r="E56" s="35"/>
      <c r="F56" s="35"/>
      <c r="G56" s="27"/>
      <c r="I56" s="11"/>
      <c r="K56" s="84"/>
      <c r="L56" s="103">
        <v>4</v>
      </c>
      <c r="M56" s="111"/>
      <c r="N56" s="111"/>
      <c r="O56" s="111"/>
      <c r="P56" s="103" t="s">
        <v>181</v>
      </c>
      <c r="Q56" s="106"/>
      <c r="R56" s="103"/>
      <c r="S56" s="103"/>
      <c r="T56" s="103"/>
      <c r="U56" s="94" t="s">
        <v>107</v>
      </c>
    </row>
    <row r="57" spans="1:24" s="11" customFormat="1" ht="15" customHeight="1">
      <c r="A57" s="13"/>
      <c r="B57" s="35"/>
      <c r="C57" s="51"/>
      <c r="E57" s="48"/>
      <c r="F57" s="35"/>
      <c r="G57" s="2"/>
      <c r="H57" s="2"/>
      <c r="J57" s="2"/>
      <c r="K57" s="46"/>
      <c r="L57" s="103">
        <v>6</v>
      </c>
      <c r="M57" s="103"/>
      <c r="N57" s="103"/>
      <c r="O57" s="103"/>
      <c r="P57" s="103" t="s">
        <v>173</v>
      </c>
      <c r="Q57" s="106"/>
      <c r="R57" s="103"/>
      <c r="S57" s="103"/>
      <c r="T57" s="103"/>
      <c r="U57" s="105"/>
    </row>
    <row r="58" spans="1:24" ht="15" customHeight="1">
      <c r="A58" s="7"/>
      <c r="B58" s="35"/>
      <c r="C58" s="28"/>
      <c r="D58" s="155">
        <f>C47</f>
        <v>18</v>
      </c>
      <c r="E58" s="52" t="s">
        <v>113</v>
      </c>
      <c r="F58" s="11"/>
      <c r="L58" s="103">
        <v>8</v>
      </c>
      <c r="M58" s="103"/>
      <c r="N58" s="103"/>
      <c r="O58" s="103"/>
      <c r="P58" s="103"/>
      <c r="Q58" s="106"/>
      <c r="R58" s="103"/>
      <c r="S58" s="103"/>
      <c r="T58" s="103"/>
    </row>
    <row r="59" spans="1:24" ht="15" customHeight="1">
      <c r="A59" s="13"/>
      <c r="L59" s="103">
        <v>10</v>
      </c>
      <c r="M59" s="103"/>
      <c r="N59" s="103"/>
      <c r="O59" s="103"/>
      <c r="P59" s="103"/>
      <c r="Q59" s="106"/>
      <c r="R59" s="103"/>
      <c r="S59" s="103"/>
      <c r="T59" s="103"/>
    </row>
    <row r="60" spans="1:24" ht="15" customHeight="1">
      <c r="A60" s="8"/>
      <c r="D60" s="31"/>
      <c r="L60" s="103"/>
      <c r="M60" s="103"/>
      <c r="N60" s="103"/>
      <c r="O60" s="103"/>
      <c r="P60" s="103"/>
      <c r="Q60" s="106"/>
      <c r="R60" s="103"/>
      <c r="S60" s="103"/>
      <c r="T60" s="103"/>
    </row>
    <row r="61" spans="1:24" ht="17.25" customHeight="1">
      <c r="A61" s="8"/>
      <c r="B61" s="130" t="s">
        <v>4</v>
      </c>
      <c r="C61" s="129">
        <f>E28</f>
        <v>0</v>
      </c>
      <c r="I61" s="11"/>
      <c r="L61" s="103"/>
      <c r="M61" s="103"/>
      <c r="N61" s="103"/>
      <c r="O61" s="103"/>
      <c r="P61" s="103"/>
      <c r="Q61" s="106"/>
      <c r="R61" s="103"/>
      <c r="S61" s="103"/>
      <c r="T61" s="103"/>
    </row>
    <row r="62" spans="1:24" ht="15" customHeight="1">
      <c r="A62" s="8"/>
      <c r="B62" s="28"/>
      <c r="C62" s="49"/>
      <c r="G62" s="48"/>
      <c r="L62" s="103"/>
      <c r="M62" s="103"/>
      <c r="N62" s="103"/>
      <c r="O62" s="103"/>
      <c r="P62" s="103"/>
      <c r="Q62" s="106"/>
      <c r="R62" s="103"/>
      <c r="S62" s="103"/>
      <c r="T62" s="103"/>
    </row>
    <row r="63" spans="1:24" ht="15" customHeight="1">
      <c r="A63" s="47"/>
      <c r="C63" s="2" t="s">
        <v>156</v>
      </c>
      <c r="D63" s="30"/>
      <c r="G63" s="31"/>
      <c r="K63" s="11"/>
      <c r="L63" s="103"/>
      <c r="M63" s="111"/>
      <c r="N63" s="111"/>
      <c r="O63" s="111"/>
      <c r="P63" s="103"/>
      <c r="Q63" s="113"/>
      <c r="R63" s="111"/>
      <c r="S63" s="111"/>
      <c r="T63" s="103"/>
    </row>
    <row r="64" spans="1:24" ht="15" customHeight="1">
      <c r="A64" s="8"/>
      <c r="B64" s="8"/>
      <c r="K64" s="11"/>
      <c r="L64" s="117"/>
      <c r="M64" s="117"/>
      <c r="N64" s="117"/>
      <c r="O64" s="117"/>
      <c r="P64" s="103"/>
      <c r="Q64" s="118"/>
      <c r="R64" s="117"/>
      <c r="S64" s="117"/>
      <c r="T64" s="103"/>
    </row>
    <row r="65" spans="1:20" ht="15" customHeight="1">
      <c r="A65" s="8"/>
      <c r="B65" s="8"/>
      <c r="E65" s="11"/>
      <c r="K65" s="11"/>
      <c r="L65" s="117"/>
      <c r="M65" s="117"/>
      <c r="N65" s="117"/>
      <c r="O65" s="117"/>
      <c r="P65" s="103"/>
      <c r="Q65" s="118"/>
      <c r="R65" s="117"/>
      <c r="S65" s="117"/>
      <c r="T65" s="103"/>
    </row>
    <row r="66" spans="1:20" ht="15" customHeight="1">
      <c r="A66" s="13"/>
      <c r="B66" s="8"/>
      <c r="D66" s="11"/>
      <c r="E66" s="11"/>
      <c r="F66" s="14"/>
      <c r="G66" s="14"/>
      <c r="H66" s="14"/>
      <c r="L66" s="117"/>
      <c r="M66" s="117"/>
      <c r="N66" s="117"/>
      <c r="O66" s="117"/>
      <c r="P66" s="103"/>
      <c r="Q66" s="118"/>
      <c r="R66" s="117"/>
      <c r="S66" s="117"/>
      <c r="T66" s="103"/>
    </row>
    <row r="67" spans="1:20" ht="15" customHeight="1">
      <c r="A67" s="34"/>
      <c r="B67" s="8"/>
      <c r="D67" s="11"/>
      <c r="E67" s="55"/>
      <c r="F67" s="14"/>
      <c r="G67" s="14"/>
      <c r="H67" s="14"/>
      <c r="L67" s="117"/>
      <c r="M67" s="117"/>
      <c r="N67" s="117"/>
      <c r="O67" s="117"/>
      <c r="P67" s="103"/>
      <c r="Q67" s="118"/>
      <c r="R67" s="117"/>
      <c r="S67" s="117"/>
      <c r="T67" s="103"/>
    </row>
    <row r="68" spans="1:20" ht="15" customHeight="1">
      <c r="A68" s="34"/>
      <c r="B68" s="35"/>
      <c r="C68" s="35"/>
      <c r="F68" s="58"/>
      <c r="G68" s="35"/>
      <c r="L68" s="117"/>
      <c r="M68" s="117"/>
      <c r="N68" s="117"/>
      <c r="O68" s="117"/>
      <c r="P68" s="103"/>
      <c r="Q68" s="118"/>
      <c r="R68" s="117"/>
      <c r="S68" s="117"/>
      <c r="T68" s="103"/>
    </row>
    <row r="69" spans="1:20" ht="15" customHeight="1">
      <c r="A69" s="34"/>
      <c r="B69" s="35"/>
      <c r="C69" s="35"/>
      <c r="F69" s="35"/>
      <c r="G69" s="35"/>
      <c r="K69" s="11"/>
      <c r="L69" s="117"/>
      <c r="M69" s="117"/>
      <c r="N69" s="117"/>
      <c r="O69" s="117"/>
      <c r="P69" s="103"/>
      <c r="Q69" s="118"/>
      <c r="R69" s="117"/>
      <c r="S69" s="117"/>
      <c r="T69" s="103"/>
    </row>
    <row r="70" spans="1:20" ht="15" customHeight="1">
      <c r="A70" s="34"/>
      <c r="B70" s="35"/>
      <c r="C70" s="29"/>
      <c r="F70" s="35"/>
      <c r="G70" s="35"/>
      <c r="L70" s="117"/>
      <c r="M70" s="117"/>
      <c r="N70" s="117"/>
      <c r="O70" s="117"/>
      <c r="P70" s="103"/>
      <c r="Q70" s="118"/>
      <c r="R70" s="117"/>
      <c r="S70" s="117"/>
      <c r="T70" s="103"/>
    </row>
    <row r="71" spans="1:20" ht="15" customHeight="1">
      <c r="A71" s="34"/>
      <c r="B71" s="35"/>
      <c r="C71" s="35"/>
      <c r="E71" s="79"/>
      <c r="F71" s="80"/>
      <c r="L71" s="117"/>
      <c r="M71" s="117"/>
      <c r="N71" s="117"/>
      <c r="O71" s="117"/>
      <c r="P71" s="103"/>
      <c r="Q71" s="118"/>
      <c r="R71" s="117"/>
      <c r="S71" s="117"/>
      <c r="T71" s="103"/>
    </row>
    <row r="72" spans="1:20" ht="15" customHeight="1">
      <c r="A72" s="34"/>
      <c r="B72" s="92"/>
      <c r="C72" s="29"/>
      <c r="F72" s="35"/>
      <c r="L72" s="117"/>
      <c r="M72" s="117"/>
      <c r="N72" s="117"/>
      <c r="O72" s="117"/>
      <c r="P72" s="103"/>
      <c r="Q72" s="118"/>
      <c r="R72" s="117"/>
      <c r="S72" s="117"/>
      <c r="T72" s="103"/>
    </row>
    <row r="73" spans="1:20" ht="15" customHeight="1">
      <c r="A73" s="34"/>
      <c r="B73" s="35"/>
      <c r="C73" s="35"/>
      <c r="F73" s="35"/>
      <c r="G73" s="35"/>
      <c r="H73" s="27"/>
      <c r="L73" s="117"/>
      <c r="M73" s="117"/>
      <c r="N73" s="117"/>
      <c r="O73" s="117"/>
      <c r="P73" s="103"/>
      <c r="Q73" s="118"/>
      <c r="R73" s="117"/>
      <c r="S73" s="117"/>
      <c r="T73" s="103"/>
    </row>
    <row r="74" spans="1:20" ht="15" customHeight="1">
      <c r="A74" s="34"/>
      <c r="B74" s="35"/>
      <c r="C74" s="35"/>
      <c r="D74" s="56" t="s">
        <v>161</v>
      </c>
      <c r="E74" s="48"/>
      <c r="F74" s="49"/>
      <c r="G74" s="35"/>
      <c r="L74" s="117"/>
      <c r="M74" s="117"/>
      <c r="N74" s="117"/>
      <c r="O74" s="117"/>
      <c r="P74" s="103"/>
      <c r="Q74" s="118"/>
      <c r="R74" s="117"/>
      <c r="S74" s="117"/>
      <c r="T74" s="103"/>
    </row>
    <row r="75" spans="1:20" ht="15" customHeight="1">
      <c r="A75" s="2"/>
      <c r="B75" s="35"/>
      <c r="C75" s="35"/>
      <c r="D75" s="28"/>
      <c r="F75" s="79"/>
      <c r="G75" s="52"/>
      <c r="L75" s="117"/>
      <c r="M75" s="117"/>
      <c r="N75" s="117"/>
      <c r="O75" s="117"/>
      <c r="P75" s="103"/>
      <c r="Q75" s="118"/>
      <c r="R75" s="117"/>
      <c r="S75" s="117"/>
      <c r="T75" s="103"/>
    </row>
    <row r="76" spans="1:20" ht="15" customHeight="1">
      <c r="A76" s="2"/>
      <c r="L76" s="117"/>
      <c r="M76" s="117"/>
      <c r="N76" s="117"/>
      <c r="O76" s="117"/>
      <c r="P76" s="103"/>
      <c r="Q76" s="118"/>
      <c r="R76" s="117"/>
      <c r="S76" s="117"/>
      <c r="T76" s="103"/>
    </row>
    <row r="77" spans="1:20" ht="15" customHeight="1">
      <c r="A77" s="2"/>
      <c r="D77" s="49"/>
      <c r="E77" s="31"/>
      <c r="L77" s="117"/>
      <c r="M77" s="117"/>
      <c r="N77" s="117"/>
      <c r="O77" s="117"/>
      <c r="P77" s="103"/>
      <c r="Q77" s="118"/>
      <c r="R77" s="117"/>
      <c r="S77" s="117"/>
      <c r="T77" s="103"/>
    </row>
    <row r="78" spans="1:20" ht="15" customHeight="1">
      <c r="A78" s="2"/>
      <c r="C78" s="57"/>
      <c r="L78" s="117"/>
      <c r="M78" s="117"/>
      <c r="N78" s="117"/>
      <c r="O78" s="117"/>
      <c r="P78" s="103"/>
      <c r="Q78" s="118"/>
      <c r="R78" s="117"/>
      <c r="S78" s="117"/>
      <c r="T78" s="103"/>
    </row>
    <row r="79" spans="1:20" ht="15" customHeight="1">
      <c r="A79" s="2"/>
      <c r="C79" s="28"/>
      <c r="D79" s="49"/>
      <c r="H79" s="48"/>
      <c r="L79" s="117"/>
      <c r="M79" s="117"/>
      <c r="N79" s="117"/>
      <c r="O79" s="117"/>
      <c r="P79" s="103"/>
      <c r="Q79" s="118"/>
      <c r="R79" s="117"/>
      <c r="S79" s="117"/>
      <c r="T79" s="103"/>
    </row>
    <row r="80" spans="1:20" ht="15" customHeight="1">
      <c r="A80" s="2"/>
      <c r="B80" s="50"/>
      <c r="C80" s="162" t="e">
        <f>F45</f>
        <v>#DIV/0!</v>
      </c>
      <c r="E80" s="30"/>
      <c r="H80" s="31"/>
    </row>
    <row r="81" spans="1:9" ht="15" customHeight="1">
      <c r="A81" s="2"/>
      <c r="E81" s="49"/>
    </row>
    <row r="82" spans="1:9" ht="15" customHeight="1">
      <c r="A82" s="2"/>
      <c r="E82" s="32"/>
      <c r="F82" s="166" t="str">
        <f>E14</f>
        <v>500 gpd ATU (Aerator) 12" Depth Credit</v>
      </c>
      <c r="G82" s="165"/>
      <c r="H82" s="166"/>
    </row>
    <row r="83" spans="1:9" ht="15" customHeight="1">
      <c r="A83" s="2"/>
    </row>
    <row r="84" spans="1:9" ht="15" customHeight="1">
      <c r="A84" s="2"/>
    </row>
    <row r="85" spans="1:9" ht="15" customHeight="1">
      <c r="A85" s="2"/>
    </row>
    <row r="86" spans="1:9" ht="15" customHeight="1">
      <c r="A86" s="2"/>
      <c r="E86" s="163">
        <f>C45</f>
        <v>3</v>
      </c>
      <c r="F86" s="11" t="s">
        <v>108</v>
      </c>
    </row>
    <row r="87" spans="1:9" ht="15" customHeight="1">
      <c r="A87" s="2"/>
      <c r="E87" s="11"/>
      <c r="F87" s="28"/>
    </row>
    <row r="88" spans="1:9" ht="15" customHeight="1">
      <c r="A88" s="2"/>
      <c r="F88" s="11"/>
    </row>
    <row r="89" spans="1:9" ht="11" customHeight="1">
      <c r="A89" s="2"/>
      <c r="B89" s="164">
        <f>D39</f>
        <v>24</v>
      </c>
    </row>
    <row r="90" spans="1:9" ht="15" customHeight="1">
      <c r="A90" s="2"/>
    </row>
    <row r="91" spans="1:9" ht="15" customHeight="1">
      <c r="A91" s="2"/>
      <c r="E91" s="173"/>
      <c r="F91" s="174"/>
      <c r="I91" s="49"/>
    </row>
    <row r="92" spans="1:9" ht="13.5" customHeight="1">
      <c r="A92" s="2"/>
      <c r="E92" s="33"/>
      <c r="F92" s="48"/>
      <c r="I92" s="49"/>
    </row>
    <row r="93" spans="1:9" ht="15" customHeight="1">
      <c r="A93" s="52"/>
      <c r="B93" s="49"/>
      <c r="E93" s="33"/>
      <c r="F93" s="48"/>
    </row>
    <row r="94" spans="1:9" ht="9.75" customHeight="1">
      <c r="A94" s="29"/>
      <c r="B94" s="11"/>
    </row>
    <row r="95" spans="1:9" ht="12" customHeight="1">
      <c r="A95" s="48"/>
    </row>
    <row r="96" spans="1:9" ht="11.25" customHeight="1">
      <c r="A96" s="2"/>
      <c r="D96" s="2" t="s">
        <v>83</v>
      </c>
    </row>
    <row r="97" spans="1:9" ht="15" customHeight="1">
      <c r="A97" s="2"/>
      <c r="E97" s="29"/>
      <c r="G97" s="29"/>
    </row>
    <row r="98" spans="1:9" ht="9.75" customHeight="1">
      <c r="A98" s="2"/>
      <c r="E98" s="48"/>
      <c r="G98" s="28"/>
    </row>
    <row r="99" spans="1:9" ht="15" customHeight="1">
      <c r="A99" s="2"/>
    </row>
    <row r="100" spans="1:9" ht="11" customHeight="1">
      <c r="A100" s="2"/>
      <c r="B100" s="2" t="s">
        <v>84</v>
      </c>
    </row>
    <row r="101" spans="1:9" ht="10.5" customHeight="1">
      <c r="A101" s="2"/>
    </row>
    <row r="102" spans="1:9" ht="15" customHeight="1">
      <c r="A102" s="2"/>
    </row>
    <row r="103" spans="1:9" ht="24.75" customHeight="1">
      <c r="A103" s="2"/>
    </row>
    <row r="104" spans="1:9" ht="15" customHeight="1">
      <c r="A104" s="2"/>
      <c r="D104" s="26"/>
      <c r="E104" s="48"/>
    </row>
    <row r="105" spans="1:9" ht="15" customHeight="1">
      <c r="A105" s="2"/>
    </row>
    <row r="106" spans="1:9" ht="15" customHeight="1">
      <c r="A106" s="2"/>
      <c r="B106" s="27" t="s">
        <v>0</v>
      </c>
    </row>
    <row r="107" spans="1:9" ht="36.75" customHeight="1">
      <c r="A107" s="2"/>
      <c r="B107" s="153" t="s">
        <v>187</v>
      </c>
      <c r="C107" s="60"/>
      <c r="D107" s="60"/>
      <c r="E107" s="60"/>
      <c r="F107" s="60"/>
      <c r="G107" s="60"/>
      <c r="H107" s="60"/>
      <c r="I107" s="61"/>
    </row>
    <row r="108" spans="1:9" ht="18.75" customHeight="1">
      <c r="A108" s="2"/>
      <c r="B108" s="62"/>
      <c r="C108" s="63"/>
      <c r="D108" s="63"/>
      <c r="E108" s="63"/>
      <c r="F108" s="63"/>
      <c r="G108" s="63"/>
      <c r="H108" s="63"/>
      <c r="I108" s="64"/>
    </row>
    <row r="109" spans="1:9">
      <c r="A109" s="2"/>
      <c r="B109" s="154"/>
      <c r="C109" s="63"/>
      <c r="D109" s="63"/>
      <c r="E109" s="63"/>
      <c r="F109" s="63"/>
      <c r="G109" s="63"/>
      <c r="H109" s="63"/>
      <c r="I109" s="64"/>
    </row>
    <row r="110" spans="1:9">
      <c r="A110" s="2"/>
      <c r="B110" s="62"/>
      <c r="C110" s="63"/>
      <c r="D110" s="63"/>
      <c r="E110" s="63"/>
      <c r="F110" s="63"/>
      <c r="G110" s="63"/>
      <c r="H110" s="63"/>
      <c r="I110" s="64"/>
    </row>
    <row r="111" spans="1:9">
      <c r="A111" s="2"/>
      <c r="B111" s="65"/>
      <c r="C111" s="66"/>
      <c r="D111" s="66"/>
      <c r="E111" s="66"/>
      <c r="F111" s="66"/>
      <c r="G111" s="66"/>
      <c r="H111" s="66"/>
      <c r="I111" s="67"/>
    </row>
    <row r="112" spans="1:9" ht="29.25" customHeight="1">
      <c r="A112" s="2"/>
      <c r="B112" s="68" t="s">
        <v>57</v>
      </c>
      <c r="C112" s="170" t="s">
        <v>185</v>
      </c>
      <c r="D112" s="171"/>
      <c r="E112" s="172"/>
      <c r="F112" s="68" t="s">
        <v>51</v>
      </c>
      <c r="G112" s="152">
        <v>38423</v>
      </c>
      <c r="H112" s="66"/>
      <c r="I112" s="67"/>
    </row>
    <row r="114" spans="2:10">
      <c r="B114" s="151" t="s">
        <v>184</v>
      </c>
    </row>
    <row r="128" spans="2:10">
      <c r="J128" s="10"/>
    </row>
    <row r="129" spans="10:10">
      <c r="J129" s="12"/>
    </row>
    <row r="130" spans="10:10">
      <c r="J130" s="15"/>
    </row>
    <row r="131" spans="10:10">
      <c r="J131" s="15"/>
    </row>
    <row r="132" spans="10:10">
      <c r="J132" s="15"/>
    </row>
    <row r="133" spans="10:10">
      <c r="J133" s="15"/>
    </row>
    <row r="134" spans="10:10">
      <c r="J134" s="15"/>
    </row>
    <row r="135" spans="10:10">
      <c r="J135" s="15"/>
    </row>
    <row r="136" spans="10:10">
      <c r="J136" s="15"/>
    </row>
    <row r="137" spans="10:10">
      <c r="J137" s="15"/>
    </row>
    <row r="138" spans="10:10">
      <c r="J138" s="12"/>
    </row>
    <row r="139" spans="10:10">
      <c r="J139" s="12"/>
    </row>
    <row r="140" spans="10:10">
      <c r="J140" s="12"/>
    </row>
    <row r="141" spans="10:10">
      <c r="J141" s="11"/>
    </row>
    <row r="142" spans="10:10">
      <c r="J142" s="11"/>
    </row>
    <row r="143" spans="10:10">
      <c r="J143" s="11"/>
    </row>
    <row r="144" spans="10:10">
      <c r="J144" s="11"/>
    </row>
    <row r="145" spans="10:10">
      <c r="J145" s="11"/>
    </row>
    <row r="146" spans="10:10">
      <c r="J146" s="11"/>
    </row>
    <row r="152" spans="10:10">
      <c r="J152" s="14"/>
    </row>
    <row r="155" spans="10:10">
      <c r="J155" s="11"/>
    </row>
    <row r="169" spans="10:10">
      <c r="J169" s="11"/>
    </row>
  </sheetData>
  <mergeCells count="10">
    <mergeCell ref="C6:D6"/>
    <mergeCell ref="C5:D5"/>
    <mergeCell ref="C4:G4"/>
    <mergeCell ref="C112:E112"/>
    <mergeCell ref="E91:F91"/>
    <mergeCell ref="F5:G5"/>
    <mergeCell ref="F6:G6"/>
    <mergeCell ref="C34:D34"/>
    <mergeCell ref="E29:F29"/>
    <mergeCell ref="E30:F30"/>
  </mergeCells>
  <phoneticPr fontId="0" type="noConversion"/>
  <dataValidations xWindow="118" yWindow="316" count="12">
    <dataValidation type="list" errorStyle="warning" showInputMessage="1" showErrorMessage="1" error="Select from list" promptTitle="Pretreatment" prompt="If used, select type of pretreatment device" sqref="E14 C17">
      <formula1>$L$45:$L$52</formula1>
    </dataValidation>
    <dataValidation type="list" showInputMessage="1" showErrorMessage="1" sqref="C34:D34">
      <formula1>$S$35:$S$38</formula1>
    </dataValidation>
    <dataValidation type="list" showInputMessage="1" showErrorMessage="1" sqref="C28">
      <formula1>$L$35:$L$40</formula1>
    </dataValidation>
    <dataValidation type="list" allowBlank="1" showInputMessage="1" showErrorMessage="1" sqref="E16">
      <formula1>$O$36:$O$38</formula1>
    </dataValidation>
    <dataValidation type="list" allowBlank="1" showInputMessage="1" showErrorMessage="1" sqref="E30">
      <formula1>$P$36:$P$42</formula1>
    </dataValidation>
    <dataValidation type="list" showInputMessage="1" showErrorMessage="1" promptTitle="Structure" prompt="Select soil structure type" sqref="C30">
      <formula1>$R$35:$R$41</formula1>
    </dataValidation>
    <dataValidation type="list" showInputMessage="1" showErrorMessage="1" promptTitle="Texture" prompt="Select Soil Texture" sqref="E29">
      <formula1>$U$35:$U$56</formula1>
    </dataValidation>
    <dataValidation type="whole" allowBlank="1" showInputMessage="1" showErrorMessage="1" promptTitle="Depth" prompt="Enter depth to limiting layer in inches" sqref="E28">
      <formula1>0</formula1>
      <formula2>72</formula2>
    </dataValidation>
    <dataValidation type="whole" allowBlank="1" showInputMessage="1" showErrorMessage="1" errorTitle="Trench Width" error="Choose a width from 12 to 24 inches." sqref="D39">
      <formula1>12</formula1>
      <formula2>24</formula2>
    </dataValidation>
    <dataValidation type="list" showInputMessage="1" showErrorMessage="1" promptTitle="Select Political Subdivision" sqref="C5:D5">
      <formula1>$P$43:$P$79</formula1>
    </dataValidation>
    <dataValidation type="list" allowBlank="1" showInputMessage="1" showErrorMessage="1" promptTitle="Select BOD/TSS" prompt="Septic Tank Effluent = &gt;30_x000a_Aerator or other device = &lt;30" sqref="C33">
      <formula1>$R$44:$R$45</formula1>
    </dataValidation>
    <dataValidation type="list" showInputMessage="1" showErrorMessage="1" promptTitle="# of Trenches" prompt="Select desired # of trenches. (even numbers only, to allow bed to be rested by distribution box)" sqref="C45">
      <formula1>$L$54:$L$59</formula1>
    </dataValidation>
  </dataValidations>
  <pageMargins left="0" right="0" top="0" bottom="0" header="0.3" footer="0.3"/>
  <pageSetup scale="77" fitToHeight="2" orientation="portrait"/>
  <headerFooter alignWithMargins="0">
    <oddFooter>Page &amp;P of &amp;N</oddFooter>
  </headerFooter>
  <rowBreaks count="1" manualBreakCount="1">
    <brk id="67" max="9" man="1"/>
  </rowBreaks>
  <ignoredErrors>
    <ignoredError sqref="A13 A39 A41 A8" numberStoredAsText="1"/>
  </ignoredErrors>
  <drawing r:id="rId1"/>
  <tableParts count="1">
    <tablePart r:id="rId2"/>
  </tableParts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topLeftCell="B1" workbookViewId="0">
      <selection activeCell="B4" sqref="A1:IV65536"/>
    </sheetView>
  </sheetViews>
  <sheetFormatPr baseColWidth="10" defaultColWidth="8.83203125" defaultRowHeight="12" x14ac:dyDescent="0"/>
  <cols>
    <col min="1" max="1" width="19.5" customWidth="1"/>
    <col min="7" max="7" width="11.1640625" customWidth="1"/>
  </cols>
  <sheetData>
    <row r="2" spans="1:17">
      <c r="G2" t="s">
        <v>129</v>
      </c>
      <c r="I2" s="123" t="s">
        <v>169</v>
      </c>
      <c r="L2" s="123" t="s">
        <v>170</v>
      </c>
      <c r="O2" s="123" t="s">
        <v>130</v>
      </c>
    </row>
    <row r="3" spans="1:17">
      <c r="G3" t="s">
        <v>131</v>
      </c>
      <c r="H3" s="146" t="s">
        <v>166</v>
      </c>
      <c r="I3" s="147" t="s">
        <v>165</v>
      </c>
      <c r="J3" s="148" t="s">
        <v>167</v>
      </c>
      <c r="K3" s="134">
        <v>6</v>
      </c>
      <c r="L3" s="135">
        <v>12</v>
      </c>
      <c r="M3" s="136">
        <v>24</v>
      </c>
      <c r="N3" s="134">
        <v>6</v>
      </c>
      <c r="O3" s="135">
        <v>12</v>
      </c>
      <c r="P3" s="136">
        <v>24</v>
      </c>
    </row>
    <row r="4" spans="1:17">
      <c r="A4" t="s">
        <v>86</v>
      </c>
      <c r="B4" t="s">
        <v>132</v>
      </c>
      <c r="D4" t="s">
        <v>63</v>
      </c>
      <c r="E4" t="s">
        <v>58</v>
      </c>
      <c r="F4" t="s">
        <v>133</v>
      </c>
      <c r="G4" t="s">
        <v>134</v>
      </c>
      <c r="H4" s="137"/>
      <c r="I4" s="138"/>
      <c r="J4" s="139"/>
      <c r="K4" s="137"/>
      <c r="L4" s="138"/>
      <c r="M4" s="139"/>
      <c r="N4" s="137"/>
      <c r="O4" s="138"/>
      <c r="P4" s="139"/>
    </row>
    <row r="5" spans="1:17">
      <c r="A5" s="119" t="s">
        <v>87</v>
      </c>
      <c r="B5" s="124">
        <v>1</v>
      </c>
      <c r="C5">
        <v>1</v>
      </c>
      <c r="D5">
        <v>0</v>
      </c>
      <c r="E5" t="s">
        <v>135</v>
      </c>
      <c r="F5" s="120">
        <v>0.8</v>
      </c>
      <c r="G5" s="120">
        <v>1.6</v>
      </c>
      <c r="H5" s="140">
        <v>4</v>
      </c>
      <c r="I5" s="141">
        <v>5</v>
      </c>
      <c r="J5" s="142">
        <v>6</v>
      </c>
      <c r="K5" s="140">
        <v>5</v>
      </c>
      <c r="L5" s="141">
        <v>6</v>
      </c>
      <c r="M5" s="142">
        <v>7</v>
      </c>
      <c r="N5" s="140">
        <v>6</v>
      </c>
      <c r="O5" s="141">
        <v>7</v>
      </c>
      <c r="P5" s="142">
        <v>8</v>
      </c>
      <c r="Q5">
        <v>1</v>
      </c>
    </row>
    <row r="6" spans="1:17">
      <c r="A6" s="119" t="s">
        <v>107</v>
      </c>
      <c r="B6" s="124">
        <v>8</v>
      </c>
      <c r="C6">
        <v>1.1000000000000001</v>
      </c>
      <c r="D6">
        <v>0</v>
      </c>
      <c r="E6" t="s">
        <v>135</v>
      </c>
      <c r="F6" s="120">
        <v>0.4</v>
      </c>
      <c r="G6" s="120">
        <v>1</v>
      </c>
      <c r="H6" s="140">
        <v>3.5</v>
      </c>
      <c r="I6" s="141">
        <v>4.5</v>
      </c>
      <c r="J6" s="142">
        <v>5.5</v>
      </c>
      <c r="K6" s="140"/>
      <c r="L6" s="141"/>
      <c r="M6" s="142"/>
      <c r="N6" s="140"/>
      <c r="O6" s="141"/>
      <c r="P6" s="142"/>
      <c r="Q6">
        <v>2</v>
      </c>
    </row>
    <row r="7" spans="1:17">
      <c r="A7" s="122" t="s">
        <v>103</v>
      </c>
      <c r="B7" s="124">
        <v>7</v>
      </c>
      <c r="C7">
        <v>1.2</v>
      </c>
      <c r="D7">
        <v>0</v>
      </c>
      <c r="E7" t="s">
        <v>136</v>
      </c>
      <c r="F7" s="120">
        <v>0.2</v>
      </c>
      <c r="G7" s="120">
        <v>0.6</v>
      </c>
      <c r="H7" s="140">
        <v>3</v>
      </c>
      <c r="I7" s="141">
        <v>3.5</v>
      </c>
      <c r="J7" s="142">
        <v>4</v>
      </c>
      <c r="K7" s="140">
        <v>3.6</v>
      </c>
      <c r="L7" s="141">
        <v>4.0999999999999996</v>
      </c>
      <c r="M7" s="142">
        <v>4.5999999999999996</v>
      </c>
      <c r="N7" s="140">
        <v>5</v>
      </c>
      <c r="O7" s="141">
        <v>6</v>
      </c>
      <c r="P7" s="142">
        <v>7</v>
      </c>
      <c r="Q7">
        <v>3</v>
      </c>
    </row>
    <row r="8" spans="1:17">
      <c r="A8" s="119" t="s">
        <v>95</v>
      </c>
      <c r="B8" s="124">
        <v>3</v>
      </c>
      <c r="C8">
        <v>2</v>
      </c>
      <c r="D8" t="s">
        <v>137</v>
      </c>
      <c r="E8">
        <v>1</v>
      </c>
      <c r="F8" s="120">
        <v>0.2</v>
      </c>
      <c r="G8" s="120">
        <v>0.5</v>
      </c>
      <c r="H8" s="140">
        <v>3</v>
      </c>
      <c r="I8" s="141">
        <v>3.5</v>
      </c>
      <c r="J8" s="142">
        <v>4</v>
      </c>
      <c r="K8" s="140">
        <v>3.6</v>
      </c>
      <c r="L8" s="141">
        <v>4.0999999999999996</v>
      </c>
      <c r="M8" s="142">
        <v>4.5999999999999996</v>
      </c>
      <c r="N8" s="140">
        <v>4</v>
      </c>
      <c r="O8" s="141">
        <v>5</v>
      </c>
      <c r="P8" s="142">
        <v>6</v>
      </c>
      <c r="Q8">
        <v>4</v>
      </c>
    </row>
    <row r="9" spans="1:17">
      <c r="A9" s="119" t="s">
        <v>89</v>
      </c>
      <c r="B9" s="124">
        <v>2</v>
      </c>
      <c r="C9">
        <v>2.1</v>
      </c>
      <c r="D9" t="s">
        <v>137</v>
      </c>
      <c r="E9" t="s">
        <v>138</v>
      </c>
      <c r="F9" s="120">
        <v>0</v>
      </c>
      <c r="G9" s="120">
        <v>0</v>
      </c>
      <c r="H9" s="140">
        <v>0</v>
      </c>
      <c r="I9" s="141">
        <v>0</v>
      </c>
      <c r="J9" s="142">
        <v>0</v>
      </c>
      <c r="K9" s="140">
        <v>0</v>
      </c>
      <c r="L9" s="141">
        <v>0</v>
      </c>
      <c r="M9" s="142">
        <v>0</v>
      </c>
      <c r="N9" s="140">
        <v>0</v>
      </c>
      <c r="O9" s="141">
        <v>0</v>
      </c>
      <c r="P9" s="142">
        <v>0</v>
      </c>
      <c r="Q9">
        <v>5</v>
      </c>
    </row>
    <row r="10" spans="1:17">
      <c r="A10" s="122" t="s">
        <v>97</v>
      </c>
      <c r="B10" s="124">
        <v>4</v>
      </c>
      <c r="C10">
        <v>3.1</v>
      </c>
      <c r="D10" t="s">
        <v>139</v>
      </c>
      <c r="E10">
        <v>1</v>
      </c>
      <c r="F10" s="120">
        <v>0.4</v>
      </c>
      <c r="G10" s="120">
        <v>0.7</v>
      </c>
      <c r="H10" s="140">
        <v>3.5</v>
      </c>
      <c r="I10" s="141">
        <v>4.5</v>
      </c>
      <c r="J10" s="142">
        <v>5.5</v>
      </c>
      <c r="K10" s="140">
        <v>4</v>
      </c>
      <c r="L10" s="141">
        <v>5</v>
      </c>
      <c r="M10" s="142">
        <v>6</v>
      </c>
      <c r="N10" s="140">
        <v>5</v>
      </c>
      <c r="O10" s="141">
        <v>6</v>
      </c>
      <c r="P10" s="142">
        <v>7</v>
      </c>
      <c r="Q10">
        <v>6</v>
      </c>
    </row>
    <row r="11" spans="1:17">
      <c r="A11" s="122" t="s">
        <v>99</v>
      </c>
      <c r="B11" s="124">
        <v>5</v>
      </c>
      <c r="C11">
        <v>3.21</v>
      </c>
      <c r="D11" t="s">
        <v>139</v>
      </c>
      <c r="E11" t="s">
        <v>138</v>
      </c>
      <c r="F11" s="120">
        <v>0.6</v>
      </c>
      <c r="G11" s="120">
        <v>1</v>
      </c>
      <c r="H11" s="140">
        <v>3.5</v>
      </c>
      <c r="I11" s="141">
        <v>4.5</v>
      </c>
      <c r="J11" s="142">
        <v>5.5</v>
      </c>
      <c r="K11" s="140">
        <v>4</v>
      </c>
      <c r="L11" s="141">
        <v>5</v>
      </c>
      <c r="M11" s="142">
        <v>6</v>
      </c>
      <c r="N11" s="140">
        <v>5</v>
      </c>
      <c r="O11" s="141">
        <v>6</v>
      </c>
      <c r="P11" s="142">
        <v>7</v>
      </c>
      <c r="Q11">
        <v>7</v>
      </c>
    </row>
    <row r="12" spans="1:17">
      <c r="A12" s="121" t="s">
        <v>91</v>
      </c>
      <c r="B12" s="124">
        <v>1</v>
      </c>
      <c r="C12">
        <v>3.22</v>
      </c>
      <c r="D12">
        <v>0</v>
      </c>
      <c r="E12" t="s">
        <v>136</v>
      </c>
      <c r="F12" s="120">
        <v>0.2</v>
      </c>
      <c r="G12" s="120">
        <v>0.5</v>
      </c>
      <c r="H12" s="140">
        <v>2</v>
      </c>
      <c r="I12" s="141">
        <v>2.2999999999999998</v>
      </c>
      <c r="J12" s="142">
        <v>2.6</v>
      </c>
      <c r="K12" s="140">
        <v>2.4</v>
      </c>
      <c r="L12" s="141">
        <v>2.7</v>
      </c>
      <c r="M12" s="142">
        <v>3</v>
      </c>
      <c r="N12" s="140">
        <v>2.7</v>
      </c>
      <c r="O12" s="141">
        <v>3.2</v>
      </c>
      <c r="P12" s="142">
        <v>3.7</v>
      </c>
      <c r="Q12">
        <v>8</v>
      </c>
    </row>
    <row r="13" spans="1:17">
      <c r="A13" s="121" t="s">
        <v>93</v>
      </c>
      <c r="B13" s="124">
        <v>2</v>
      </c>
      <c r="C13">
        <v>4.0999999999999996</v>
      </c>
      <c r="D13" t="s">
        <v>137</v>
      </c>
      <c r="E13" t="s">
        <v>140</v>
      </c>
      <c r="F13" s="120">
        <v>0</v>
      </c>
      <c r="G13" s="120">
        <v>0</v>
      </c>
      <c r="H13" s="140">
        <v>0</v>
      </c>
      <c r="I13" s="141">
        <v>0</v>
      </c>
      <c r="J13" s="142">
        <v>0</v>
      </c>
      <c r="K13" s="140">
        <v>0</v>
      </c>
      <c r="L13" s="141">
        <v>0</v>
      </c>
      <c r="M13" s="142">
        <v>0</v>
      </c>
      <c r="N13" s="140">
        <v>0</v>
      </c>
      <c r="O13" s="141">
        <v>0</v>
      </c>
      <c r="P13" s="142">
        <v>0</v>
      </c>
      <c r="Q13">
        <v>9</v>
      </c>
    </row>
    <row r="14" spans="1:17">
      <c r="A14" s="121" t="s">
        <v>92</v>
      </c>
      <c r="B14" s="124">
        <v>1</v>
      </c>
      <c r="C14">
        <v>4.21</v>
      </c>
      <c r="D14" t="s">
        <v>139</v>
      </c>
      <c r="E14">
        <v>1</v>
      </c>
      <c r="F14" s="120">
        <v>0.2</v>
      </c>
      <c r="G14" s="120">
        <v>0.6</v>
      </c>
      <c r="H14" s="140">
        <v>3</v>
      </c>
      <c r="I14" s="141">
        <v>3.5</v>
      </c>
      <c r="J14" s="142">
        <v>4</v>
      </c>
      <c r="K14" s="140">
        <v>3.3</v>
      </c>
      <c r="L14" s="141">
        <v>3.8</v>
      </c>
      <c r="M14" s="142">
        <v>4.3</v>
      </c>
      <c r="N14" s="140">
        <v>3.6</v>
      </c>
      <c r="O14" s="141">
        <v>4.0999999999999996</v>
      </c>
      <c r="P14" s="142">
        <v>4.5999999999999996</v>
      </c>
      <c r="Q14">
        <v>10</v>
      </c>
    </row>
    <row r="15" spans="1:17">
      <c r="A15" s="119" t="s">
        <v>94</v>
      </c>
      <c r="B15" s="124">
        <v>2</v>
      </c>
      <c r="C15">
        <v>4.22</v>
      </c>
      <c r="D15" t="s">
        <v>139</v>
      </c>
      <c r="E15" t="s">
        <v>138</v>
      </c>
      <c r="F15" s="120">
        <v>0.4</v>
      </c>
      <c r="G15" s="120">
        <v>0.8</v>
      </c>
      <c r="H15" s="140">
        <v>3.3</v>
      </c>
      <c r="I15" s="141">
        <v>3.8</v>
      </c>
      <c r="J15" s="142">
        <v>4.3</v>
      </c>
      <c r="K15" s="140">
        <v>3.6</v>
      </c>
      <c r="L15" s="141">
        <v>4.0999999999999996</v>
      </c>
      <c r="M15" s="142">
        <v>4.5999999999999996</v>
      </c>
      <c r="N15" s="140">
        <v>3.9</v>
      </c>
      <c r="O15" s="141">
        <v>4.4000000000000004</v>
      </c>
      <c r="P15" s="142">
        <v>4.9000000000000004</v>
      </c>
      <c r="Q15">
        <v>11</v>
      </c>
    </row>
    <row r="16" spans="1:17">
      <c r="A16" s="119" t="s">
        <v>88</v>
      </c>
      <c r="B16" s="124">
        <v>1</v>
      </c>
      <c r="C16">
        <v>5</v>
      </c>
      <c r="D16">
        <v>0</v>
      </c>
      <c r="E16" t="s">
        <v>136</v>
      </c>
      <c r="F16" s="120">
        <v>0.2</v>
      </c>
      <c r="G16" s="120">
        <v>0.5</v>
      </c>
      <c r="H16" s="140">
        <v>2</v>
      </c>
      <c r="I16" s="141">
        <v>2.2999999999999998</v>
      </c>
      <c r="J16" s="142">
        <v>2.6</v>
      </c>
      <c r="K16" s="140">
        <v>2.4</v>
      </c>
      <c r="L16" s="141">
        <v>2.7</v>
      </c>
      <c r="M16" s="142">
        <v>3</v>
      </c>
      <c r="N16" s="140">
        <v>2.7</v>
      </c>
      <c r="O16" s="141">
        <v>3.2</v>
      </c>
      <c r="P16" s="142">
        <v>3.7</v>
      </c>
      <c r="Q16">
        <v>12</v>
      </c>
    </row>
    <row r="17" spans="1:17">
      <c r="A17" s="122" t="s">
        <v>105</v>
      </c>
      <c r="B17" s="124">
        <v>8</v>
      </c>
      <c r="C17">
        <v>5.0999999999999996</v>
      </c>
      <c r="D17" t="s">
        <v>137</v>
      </c>
      <c r="E17" t="s">
        <v>140</v>
      </c>
      <c r="F17" s="120">
        <v>0</v>
      </c>
      <c r="G17" s="120">
        <v>0</v>
      </c>
      <c r="H17" s="140">
        <v>0</v>
      </c>
      <c r="I17" s="141">
        <v>0</v>
      </c>
      <c r="J17" s="142">
        <v>0</v>
      </c>
      <c r="K17" s="140">
        <v>0</v>
      </c>
      <c r="L17" s="141">
        <v>0</v>
      </c>
      <c r="M17" s="142">
        <v>0</v>
      </c>
      <c r="N17" s="140">
        <v>0</v>
      </c>
      <c r="O17" s="141">
        <v>0</v>
      </c>
      <c r="P17" s="142">
        <v>0</v>
      </c>
      <c r="Q17">
        <v>13</v>
      </c>
    </row>
    <row r="18" spans="1:17">
      <c r="A18" s="122" t="s">
        <v>102</v>
      </c>
      <c r="B18" s="124">
        <v>7</v>
      </c>
      <c r="C18">
        <v>5.21</v>
      </c>
      <c r="D18" t="s">
        <v>139</v>
      </c>
      <c r="E18">
        <v>1</v>
      </c>
      <c r="F18" s="120">
        <v>0.4</v>
      </c>
      <c r="G18" s="120">
        <v>0.6</v>
      </c>
      <c r="H18" s="140">
        <v>3</v>
      </c>
      <c r="I18" s="141">
        <v>3.5</v>
      </c>
      <c r="J18" s="142">
        <v>4</v>
      </c>
      <c r="K18" s="140">
        <v>3.3</v>
      </c>
      <c r="L18" s="141">
        <v>3.8</v>
      </c>
      <c r="M18" s="142">
        <v>4.3</v>
      </c>
      <c r="N18" s="140">
        <v>3.6</v>
      </c>
      <c r="O18" s="141">
        <v>4.0999999999999996</v>
      </c>
      <c r="P18" s="142">
        <v>4.5999999999999996</v>
      </c>
      <c r="Q18">
        <v>14</v>
      </c>
    </row>
    <row r="19" spans="1:17">
      <c r="A19" s="122" t="s">
        <v>96</v>
      </c>
      <c r="B19" s="124">
        <v>3</v>
      </c>
      <c r="C19">
        <v>5.22</v>
      </c>
      <c r="D19" t="s">
        <v>139</v>
      </c>
      <c r="E19" t="s">
        <v>138</v>
      </c>
      <c r="F19" s="120">
        <v>0.6</v>
      </c>
      <c r="G19" s="120">
        <v>0.8</v>
      </c>
      <c r="H19" s="140">
        <v>3.3</v>
      </c>
      <c r="I19" s="141">
        <v>3.8</v>
      </c>
      <c r="J19" s="142">
        <v>4.3</v>
      </c>
      <c r="K19" s="140">
        <v>3.6</v>
      </c>
      <c r="L19" s="141">
        <v>4.0999999999999996</v>
      </c>
      <c r="M19" s="142">
        <v>4.5999999999999996</v>
      </c>
      <c r="N19" s="140">
        <v>3.9</v>
      </c>
      <c r="O19" s="141">
        <v>4.4000000000000004</v>
      </c>
      <c r="P19" s="142">
        <v>4.9000000000000004</v>
      </c>
      <c r="Q19">
        <v>15</v>
      </c>
    </row>
    <row r="20" spans="1:17">
      <c r="A20" s="122" t="s">
        <v>100</v>
      </c>
      <c r="B20" s="124">
        <v>6</v>
      </c>
      <c r="C20">
        <v>6</v>
      </c>
      <c r="D20">
        <v>0</v>
      </c>
      <c r="E20" t="s">
        <v>136</v>
      </c>
      <c r="F20" s="120">
        <v>0</v>
      </c>
      <c r="G20" s="120">
        <v>0.2</v>
      </c>
      <c r="H20" s="140">
        <v>2</v>
      </c>
      <c r="I20" s="141">
        <v>2.5</v>
      </c>
      <c r="J20" s="142">
        <v>3</v>
      </c>
      <c r="K20" s="140">
        <v>2.2000000000000002</v>
      </c>
      <c r="L20" s="141">
        <v>2.7</v>
      </c>
      <c r="M20" s="142">
        <v>3.2</v>
      </c>
      <c r="N20" s="140">
        <v>2.4</v>
      </c>
      <c r="O20" s="141">
        <v>2.9</v>
      </c>
      <c r="P20" s="142">
        <v>3.4</v>
      </c>
      <c r="Q20">
        <v>16</v>
      </c>
    </row>
    <row r="21" spans="1:17">
      <c r="A21" s="122" t="s">
        <v>101</v>
      </c>
      <c r="B21" s="124">
        <v>6</v>
      </c>
      <c r="C21">
        <v>6.1</v>
      </c>
      <c r="D21" t="s">
        <v>137</v>
      </c>
      <c r="E21" t="s">
        <v>140</v>
      </c>
      <c r="F21" s="120">
        <v>0</v>
      </c>
      <c r="G21" s="120">
        <v>0</v>
      </c>
      <c r="H21" s="140">
        <v>0</v>
      </c>
      <c r="I21" s="141">
        <v>0</v>
      </c>
      <c r="J21" s="142">
        <v>0</v>
      </c>
      <c r="K21" s="140">
        <v>0</v>
      </c>
      <c r="L21" s="141">
        <v>0</v>
      </c>
      <c r="M21" s="142">
        <v>0</v>
      </c>
      <c r="N21" s="140">
        <v>0</v>
      </c>
      <c r="O21" s="141">
        <v>0</v>
      </c>
      <c r="P21" s="142">
        <v>0</v>
      </c>
      <c r="Q21">
        <v>17</v>
      </c>
    </row>
    <row r="22" spans="1:17">
      <c r="A22" s="122" t="s">
        <v>106</v>
      </c>
      <c r="B22" s="124">
        <v>8</v>
      </c>
      <c r="C22">
        <v>6.21</v>
      </c>
      <c r="D22" t="s">
        <v>139</v>
      </c>
      <c r="E22">
        <v>1</v>
      </c>
      <c r="F22" s="120">
        <v>0.4</v>
      </c>
      <c r="G22" s="120">
        <v>0.6</v>
      </c>
      <c r="H22" s="140">
        <v>2.4</v>
      </c>
      <c r="I22" s="141">
        <v>2.7</v>
      </c>
      <c r="J22" s="142">
        <v>3</v>
      </c>
      <c r="K22" s="140">
        <v>2.7</v>
      </c>
      <c r="L22" s="141">
        <v>3</v>
      </c>
      <c r="M22" s="142">
        <v>3.3</v>
      </c>
      <c r="N22" s="140">
        <v>3</v>
      </c>
      <c r="O22" s="141">
        <v>3.5</v>
      </c>
      <c r="P22" s="142">
        <v>4</v>
      </c>
      <c r="Q22">
        <v>18</v>
      </c>
    </row>
    <row r="23" spans="1:17">
      <c r="A23" s="122" t="s">
        <v>104</v>
      </c>
      <c r="B23" s="124">
        <v>7</v>
      </c>
      <c r="C23">
        <v>6.22</v>
      </c>
      <c r="D23" t="s">
        <v>139</v>
      </c>
      <c r="E23" t="s">
        <v>138</v>
      </c>
      <c r="F23" s="120">
        <v>0.6</v>
      </c>
      <c r="G23" s="120">
        <v>0.8</v>
      </c>
      <c r="H23" s="140">
        <v>2.7</v>
      </c>
      <c r="I23" s="141">
        <v>3</v>
      </c>
      <c r="J23" s="142">
        <v>3.3</v>
      </c>
      <c r="K23" s="140">
        <v>3</v>
      </c>
      <c r="L23" s="141">
        <v>3.5</v>
      </c>
      <c r="M23" s="142">
        <v>4</v>
      </c>
      <c r="N23" s="140">
        <v>3.3</v>
      </c>
      <c r="O23" s="141">
        <v>3.8</v>
      </c>
      <c r="P23" s="142">
        <v>4.3</v>
      </c>
      <c r="Q23">
        <v>19</v>
      </c>
    </row>
    <row r="24" spans="1:17">
      <c r="A24" s="121" t="s">
        <v>90</v>
      </c>
      <c r="B24" s="124">
        <v>2</v>
      </c>
      <c r="C24">
        <v>7</v>
      </c>
      <c r="D24">
        <v>0</v>
      </c>
      <c r="E24" t="s">
        <v>136</v>
      </c>
      <c r="F24" s="120">
        <v>0</v>
      </c>
      <c r="G24" s="120">
        <v>0</v>
      </c>
      <c r="H24" s="140">
        <v>0</v>
      </c>
      <c r="I24" s="141">
        <v>0</v>
      </c>
      <c r="J24" s="142">
        <v>0</v>
      </c>
      <c r="K24" s="140">
        <v>0</v>
      </c>
      <c r="L24" s="141">
        <v>0</v>
      </c>
      <c r="M24" s="142">
        <v>0</v>
      </c>
      <c r="N24" s="140">
        <v>0</v>
      </c>
      <c r="O24" s="141">
        <v>0</v>
      </c>
      <c r="P24" s="142">
        <v>0</v>
      </c>
      <c r="Q24">
        <v>20</v>
      </c>
    </row>
    <row r="25" spans="1:17">
      <c r="A25" s="122" t="s">
        <v>98</v>
      </c>
      <c r="B25" s="124">
        <v>4</v>
      </c>
      <c r="C25">
        <v>7.1</v>
      </c>
      <c r="D25" t="s">
        <v>137</v>
      </c>
      <c r="E25" t="s">
        <v>140</v>
      </c>
      <c r="F25" s="120">
        <v>0</v>
      </c>
      <c r="G25" s="120">
        <v>0</v>
      </c>
      <c r="H25" s="140">
        <v>0</v>
      </c>
      <c r="I25" s="141">
        <v>0</v>
      </c>
      <c r="J25" s="142">
        <v>0</v>
      </c>
      <c r="K25" s="140">
        <v>0</v>
      </c>
      <c r="L25" s="141">
        <v>0</v>
      </c>
      <c r="M25" s="142">
        <v>0</v>
      </c>
      <c r="N25" s="140">
        <v>0</v>
      </c>
      <c r="O25" s="141">
        <v>0</v>
      </c>
      <c r="P25" s="142">
        <v>0</v>
      </c>
      <c r="Q25">
        <v>21</v>
      </c>
    </row>
    <row r="26" spans="1:17">
      <c r="A26" s="11"/>
      <c r="B26" s="124"/>
      <c r="C26">
        <v>7.21</v>
      </c>
      <c r="D26" t="s">
        <v>139</v>
      </c>
      <c r="E26">
        <v>1</v>
      </c>
      <c r="F26" s="120">
        <v>0.2</v>
      </c>
      <c r="G26" s="120">
        <v>0.3</v>
      </c>
      <c r="H26" s="140">
        <v>2</v>
      </c>
      <c r="I26" s="141">
        <v>2.5</v>
      </c>
      <c r="J26" s="142">
        <v>3</v>
      </c>
      <c r="K26" s="140">
        <v>2.2000000000000002</v>
      </c>
      <c r="L26" s="141">
        <v>2.7</v>
      </c>
      <c r="M26" s="142">
        <v>3.2</v>
      </c>
      <c r="N26" s="140">
        <v>2.4</v>
      </c>
      <c r="O26" s="141">
        <v>2.9</v>
      </c>
      <c r="P26" s="142">
        <v>3.4</v>
      </c>
      <c r="Q26">
        <v>22</v>
      </c>
    </row>
    <row r="27" spans="1:17">
      <c r="B27" s="124"/>
      <c r="C27">
        <v>7.22</v>
      </c>
      <c r="D27" t="s">
        <v>139</v>
      </c>
      <c r="E27" t="s">
        <v>138</v>
      </c>
      <c r="F27" s="120">
        <v>0.4</v>
      </c>
      <c r="G27" s="120">
        <v>0.6</v>
      </c>
      <c r="H27" s="140">
        <v>2.4</v>
      </c>
      <c r="I27" s="141">
        <v>2.9</v>
      </c>
      <c r="J27" s="142">
        <v>3.4</v>
      </c>
      <c r="K27" s="140">
        <v>2.7</v>
      </c>
      <c r="L27" s="141">
        <v>3</v>
      </c>
      <c r="M27" s="142">
        <v>3.3</v>
      </c>
      <c r="N27" s="140">
        <v>3</v>
      </c>
      <c r="O27" s="141">
        <v>3.5</v>
      </c>
      <c r="P27" s="142">
        <v>4</v>
      </c>
      <c r="Q27">
        <v>23</v>
      </c>
    </row>
    <row r="28" spans="1:17">
      <c r="A28" s="70"/>
      <c r="B28" s="124">
        <v>0</v>
      </c>
      <c r="C28">
        <v>8</v>
      </c>
      <c r="D28">
        <v>0</v>
      </c>
      <c r="E28" t="s">
        <v>136</v>
      </c>
      <c r="F28" s="120">
        <v>0</v>
      </c>
      <c r="G28" s="120">
        <v>0</v>
      </c>
      <c r="H28" s="140">
        <v>0</v>
      </c>
      <c r="I28" s="141">
        <v>0</v>
      </c>
      <c r="J28" s="142">
        <v>0</v>
      </c>
      <c r="K28" s="140">
        <v>0</v>
      </c>
      <c r="L28" s="141">
        <v>0</v>
      </c>
      <c r="M28" s="142">
        <v>0</v>
      </c>
      <c r="N28" s="140">
        <v>0</v>
      </c>
      <c r="O28" s="141">
        <v>0</v>
      </c>
      <c r="P28" s="142">
        <v>0</v>
      </c>
      <c r="Q28">
        <v>24</v>
      </c>
    </row>
    <row r="29" spans="1:17">
      <c r="A29" s="70" t="s">
        <v>64</v>
      </c>
      <c r="B29" s="124">
        <v>0.2</v>
      </c>
      <c r="C29">
        <v>8.1</v>
      </c>
      <c r="D29" t="s">
        <v>137</v>
      </c>
      <c r="E29" t="s">
        <v>140</v>
      </c>
      <c r="F29" s="120">
        <v>0</v>
      </c>
      <c r="G29" s="120">
        <v>0</v>
      </c>
      <c r="H29" s="140">
        <v>0</v>
      </c>
      <c r="I29" s="141">
        <v>0</v>
      </c>
      <c r="J29" s="142">
        <v>0</v>
      </c>
      <c r="K29" s="140">
        <v>0</v>
      </c>
      <c r="L29" s="141">
        <v>0</v>
      </c>
      <c r="M29" s="142">
        <v>0</v>
      </c>
      <c r="N29" s="140">
        <v>0</v>
      </c>
      <c r="O29" s="141">
        <v>0</v>
      </c>
      <c r="P29" s="142">
        <v>0</v>
      </c>
      <c r="Q29">
        <v>25</v>
      </c>
    </row>
    <row r="30" spans="1:17">
      <c r="A30" s="70" t="s">
        <v>67</v>
      </c>
      <c r="B30" s="124">
        <v>0.2</v>
      </c>
      <c r="C30">
        <v>8.2100000000000009</v>
      </c>
      <c r="D30" t="s">
        <v>139</v>
      </c>
      <c r="E30">
        <v>1</v>
      </c>
      <c r="F30" s="120">
        <v>0</v>
      </c>
      <c r="G30" s="120">
        <v>0</v>
      </c>
      <c r="H30" s="140">
        <v>0</v>
      </c>
      <c r="I30" s="141">
        <v>0</v>
      </c>
      <c r="J30" s="142">
        <v>0</v>
      </c>
      <c r="K30" s="140">
        <v>0</v>
      </c>
      <c r="L30" s="141">
        <v>0</v>
      </c>
      <c r="M30" s="142">
        <v>0</v>
      </c>
      <c r="N30" s="140">
        <v>0</v>
      </c>
      <c r="O30" s="141">
        <v>0</v>
      </c>
      <c r="P30" s="142">
        <v>0</v>
      </c>
      <c r="Q30">
        <v>26</v>
      </c>
    </row>
    <row r="31" spans="1:17">
      <c r="A31" s="70" t="s">
        <v>68</v>
      </c>
      <c r="B31" s="124">
        <v>0</v>
      </c>
      <c r="C31">
        <v>8.2200000000000006</v>
      </c>
      <c r="D31" t="s">
        <v>139</v>
      </c>
      <c r="E31" t="s">
        <v>138</v>
      </c>
      <c r="F31" s="120">
        <v>0.2</v>
      </c>
      <c r="G31" s="120">
        <v>0.3</v>
      </c>
      <c r="H31" s="143">
        <v>2</v>
      </c>
      <c r="I31" s="144">
        <v>2.5</v>
      </c>
      <c r="J31" s="145">
        <v>3</v>
      </c>
      <c r="K31" s="143">
        <v>2.2000000000000002</v>
      </c>
      <c r="L31" s="144">
        <v>2.7</v>
      </c>
      <c r="M31" s="145">
        <v>3.2</v>
      </c>
      <c r="N31" s="143">
        <v>2.4</v>
      </c>
      <c r="O31" s="144">
        <v>2.9</v>
      </c>
      <c r="P31" s="145">
        <v>3.4</v>
      </c>
      <c r="Q31">
        <v>27</v>
      </c>
    </row>
    <row r="32" spans="1:17">
      <c r="A32" s="70" t="s">
        <v>65</v>
      </c>
      <c r="B32" s="124">
        <v>0.1</v>
      </c>
    </row>
    <row r="33" spans="1:11">
      <c r="A33" s="70" t="s">
        <v>66</v>
      </c>
      <c r="B33" s="124">
        <v>0.2</v>
      </c>
    </row>
    <row r="34" spans="1:11">
      <c r="A34" s="70" t="s">
        <v>128</v>
      </c>
      <c r="B34" s="124">
        <v>0.2</v>
      </c>
      <c r="K34">
        <f>IF(H35 &gt;10%,3,0)</f>
        <v>0</v>
      </c>
    </row>
    <row r="35" spans="1:11">
      <c r="D35">
        <f>VLOOKUP(Leaching!E29,A5:B26,2)</f>
        <v>7</v>
      </c>
      <c r="E35" s="123" t="s">
        <v>141</v>
      </c>
      <c r="H35" s="132">
        <f>Leaching!E33</f>
        <v>0</v>
      </c>
      <c r="I35" s="123" t="s">
        <v>163</v>
      </c>
      <c r="K35">
        <f>IF(H35 &gt;5%,3,0)</f>
        <v>0</v>
      </c>
    </row>
    <row r="36" spans="1:11">
      <c r="A36" s="69"/>
      <c r="D36">
        <f>VLOOKUP(Leaching!C30,A28:B34,2)</f>
        <v>0.1</v>
      </c>
      <c r="E36" s="123" t="s">
        <v>142</v>
      </c>
      <c r="H36" s="133">
        <f>Leaching!E28</f>
        <v>0</v>
      </c>
      <c r="I36" s="123" t="s">
        <v>164</v>
      </c>
      <c r="K36">
        <f>IF(H36 &gt;12,1,0)</f>
        <v>0</v>
      </c>
    </row>
    <row r="37" spans="1:11">
      <c r="A37" s="70"/>
      <c r="D37">
        <f>VLOOKUP(Leaching!E30,A37:B41,2)</f>
        <v>0.02</v>
      </c>
      <c r="E37" s="123" t="s">
        <v>143</v>
      </c>
      <c r="H37" s="120">
        <f>VLOOKUP(D39,C5:P31,6+K38)</f>
        <v>0</v>
      </c>
      <c r="I37" s="123" t="s">
        <v>168</v>
      </c>
      <c r="K37">
        <f>IF(H36 &gt;24,1,0)</f>
        <v>0</v>
      </c>
    </row>
    <row r="38" spans="1:11">
      <c r="A38" s="70" t="s">
        <v>60</v>
      </c>
      <c r="B38">
        <v>0</v>
      </c>
      <c r="K38">
        <f>SUM(K34:K37)</f>
        <v>0</v>
      </c>
    </row>
    <row r="39" spans="1:11">
      <c r="A39" s="70" t="s">
        <v>59</v>
      </c>
      <c r="B39">
        <v>0.01</v>
      </c>
      <c r="D39">
        <f>SUM(D35:D38)</f>
        <v>7.1199999999999992</v>
      </c>
      <c r="E39" s="123" t="s">
        <v>144</v>
      </c>
    </row>
    <row r="40" spans="1:11">
      <c r="A40" s="70" t="s">
        <v>61</v>
      </c>
      <c r="B40">
        <v>0.02</v>
      </c>
    </row>
    <row r="41" spans="1:11">
      <c r="A41" s="70" t="s">
        <v>62</v>
      </c>
      <c r="B41">
        <v>0.02</v>
      </c>
      <c r="D41" s="120" t="e">
        <f>VLOOKUP(D39,C5:P31,4,FALSE)</f>
        <v>#N/A</v>
      </c>
      <c r="E41" s="123" t="s">
        <v>145</v>
      </c>
    </row>
    <row r="42" spans="1:11">
      <c r="D42" s="131" t="e">
        <f>VLOOKUP(D39,C5:P31,5,FALSE)</f>
        <v>#N/A</v>
      </c>
      <c r="E42" s="123" t="s">
        <v>162</v>
      </c>
    </row>
  </sheetData>
  <sheetProtection sheet="1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Leaching</vt:lpstr>
      <vt:lpstr>tables</vt:lpstr>
    </vt:vector>
  </TitlesOfParts>
  <Company>Licking County Health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Mound Design Spreadsheet</dc:title>
  <dc:creator>Joe Ebel</dc:creator>
  <cp:lastModifiedBy>Doug Rider</cp:lastModifiedBy>
  <cp:lastPrinted>2009-01-07T13:09:07Z</cp:lastPrinted>
  <dcterms:created xsi:type="dcterms:W3CDTF">2005-05-18T02:14:02Z</dcterms:created>
  <dcterms:modified xsi:type="dcterms:W3CDTF">2014-12-31T23:00:52Z</dcterms:modified>
</cp:coreProperties>
</file>